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Marketing\M Broschüren &amp; Preislisten\"/>
    </mc:Choice>
  </mc:AlternateContent>
  <bookViews>
    <workbookView xWindow="360" yWindow="90" windowWidth="15195" windowHeight="10740" activeTab="1"/>
  </bookViews>
  <sheets>
    <sheet name="English" sheetId="3" r:id="rId1"/>
    <sheet name="Deutsch" sheetId="2" r:id="rId2"/>
  </sheets>
  <definedNames>
    <definedName name="_xlnm.Print_Area" localSheetId="1">Deutsch!$A$1:$D$59,Deutsch!$F$1:$F$59</definedName>
    <definedName name="_xlnm.Print_Area" localSheetId="0">English!$A$1:$D$59,English!$F$1:$F$59</definedName>
    <definedName name="Z_D4F80E7B_D752_4F61_A736_25E24E8CA017_.wvu.PrintArea" localSheetId="1" hidden="1">Deutsch!$A$1:$D$59</definedName>
    <definedName name="Z_D4F80E7B_D752_4F61_A736_25E24E8CA017_.wvu.PrintArea" localSheetId="0" hidden="1">English!$A$1:$D$59</definedName>
  </definedNames>
  <calcPr calcId="152511"/>
  <customWorkbookViews>
    <customWorkbookView name="Mundorf EB GmbH - MiFi - Persönliche Ansicht" guid="{D4F80E7B-D752-4F61-A736-25E24E8CA017}" mergeInterval="0" personalView="1" windowWidth="1920" windowHeight="1160" activeSheetId="2"/>
  </customWorkbookViews>
</workbook>
</file>

<file path=xl/calcChain.xml><?xml version="1.0" encoding="utf-8"?>
<calcChain xmlns="http://schemas.openxmlformats.org/spreadsheetml/2006/main">
  <c r="C52" i="3" l="1"/>
  <c r="C53" i="3"/>
  <c r="C51" i="3"/>
  <c r="C50" i="3"/>
  <c r="D6" i="3" l="1"/>
  <c r="P19" i="3"/>
  <c r="O19" i="3"/>
  <c r="K12" i="3"/>
  <c r="K10" i="3"/>
  <c r="K7" i="3"/>
  <c r="K6" i="3"/>
  <c r="B53" i="3" s="1"/>
  <c r="P5" i="3"/>
  <c r="O5" i="3"/>
  <c r="M5" i="3"/>
  <c r="L5" i="3"/>
  <c r="K5" i="3"/>
  <c r="P4" i="3"/>
  <c r="O4" i="3"/>
  <c r="M4" i="3"/>
  <c r="L4" i="3"/>
  <c r="K4" i="3"/>
  <c r="J7" i="2"/>
  <c r="J6" i="2"/>
  <c r="J5" i="2"/>
  <c r="J4" i="2"/>
  <c r="B50" i="3" l="1"/>
  <c r="K8" i="3"/>
  <c r="C58" i="3" s="1"/>
  <c r="B51" i="3"/>
  <c r="B52" i="3"/>
  <c r="J8" i="2"/>
  <c r="L4" i="2"/>
  <c r="K4" i="2"/>
  <c r="N5" i="2"/>
  <c r="O19" i="2"/>
  <c r="N19" i="2"/>
  <c r="O5" i="2"/>
  <c r="L5" i="2"/>
  <c r="K5" i="2"/>
  <c r="O4" i="2"/>
  <c r="N4" i="2"/>
  <c r="C57" i="3" l="1"/>
  <c r="D6" i="2"/>
  <c r="J12" i="2" l="1"/>
  <c r="J10" i="2"/>
  <c r="C52" i="2" l="1"/>
  <c r="C53" i="2"/>
  <c r="C51" i="2"/>
  <c r="C50" i="2"/>
  <c r="B53" i="2"/>
  <c r="C57" i="2" l="1"/>
  <c r="C58" i="2"/>
  <c r="B51" i="2"/>
  <c r="B52" i="2"/>
  <c r="B50" i="2"/>
</calcChain>
</file>

<file path=xl/sharedStrings.xml><?xml version="1.0" encoding="utf-8"?>
<sst xmlns="http://schemas.openxmlformats.org/spreadsheetml/2006/main" count="104" uniqueCount="90">
  <si>
    <t>remaining L</t>
  </si>
  <si>
    <t>remaining W</t>
  </si>
  <si>
    <t>Method 1</t>
  </si>
  <si>
    <t>Method 2</t>
  </si>
  <si>
    <t>PBCs per sheet</t>
  </si>
  <si>
    <t>X</t>
  </si>
  <si>
    <t>Colour</t>
  </si>
  <si>
    <t>Layer</t>
  </si>
  <si>
    <t xml:space="preserve">   Breite [mm]</t>
  </si>
  <si>
    <t xml:space="preserve">   Länge  [mm]</t>
  </si>
  <si>
    <t xml:space="preserve">   Schwarz</t>
  </si>
  <si>
    <t xml:space="preserve">   Individuelle Bedruckung</t>
  </si>
  <si>
    <t xml:space="preserve">   Siebkosten [EUR]</t>
  </si>
  <si>
    <t xml:space="preserve">   Befestigung der Innenverkabelung</t>
  </si>
  <si>
    <t xml:space="preserve">   Schaltplan</t>
  </si>
  <si>
    <t xml:space="preserve">   Teileliste</t>
  </si>
  <si>
    <t xml:space="preserve">   Gramm pro Platine</t>
  </si>
  <si>
    <t xml:space="preserve">   lbs pro Platine</t>
  </si>
  <si>
    <t xml:space="preserve"> </t>
  </si>
  <si>
    <t xml:space="preserve">   Layoutkosten [EUR/STUNDE]</t>
  </si>
  <si>
    <t xml:space="preserve">   Anzahl der Platinenfüße mit Schraubloch</t>
  </si>
  <si>
    <t xml:space="preserve">   Maximale Abmessungen [LxBxH]</t>
  </si>
  <si>
    <t xml:space="preserve">   Rot</t>
  </si>
  <si>
    <t xml:space="preserve">   Blau</t>
  </si>
  <si>
    <t xml:space="preserve">   Bitte ankreuzen, falls gewünscht.</t>
  </si>
  <si>
    <t xml:space="preserve">   Natur / Unlackiert</t>
  </si>
  <si>
    <t xml:space="preserve">   Oberflächen : Lötstopplack auf der Bestückungsseite &amp; Kupfer [verzinnt] auf der Lötseite</t>
  </si>
  <si>
    <t xml:space="preserve">   105µm Kupfer verzinnt | 2,4mm GFK</t>
  </si>
  <si>
    <t xml:space="preserve">   Length [mm]</t>
  </si>
  <si>
    <t xml:space="preserve">   Width  [mm]</t>
  </si>
  <si>
    <t xml:space="preserve">   105µm tinned copper | 2,4mm GRP</t>
  </si>
  <si>
    <t xml:space="preserve">   70µm tinned copper | 1,5mm GRP</t>
  </si>
  <si>
    <t xml:space="preserve">   70µm Kupfer verzinnt | 1,5mm GFK</t>
  </si>
  <si>
    <t xml:space="preserve">   Natural / Unpainted</t>
  </si>
  <si>
    <t xml:space="preserve">   Black</t>
  </si>
  <si>
    <t xml:space="preserve">   Red</t>
  </si>
  <si>
    <t xml:space="preserve">   Blue</t>
  </si>
  <si>
    <t xml:space="preserve">   Individual printing</t>
  </si>
  <si>
    <t xml:space="preserve">   Please tick if requested.</t>
  </si>
  <si>
    <t xml:space="preserve">   Gramms per PCB</t>
  </si>
  <si>
    <t xml:space="preserve">   lbs per PCB</t>
  </si>
  <si>
    <t xml:space="preserve">   Layout costs [EUR/hour]</t>
  </si>
  <si>
    <t xml:space="preserve">   Costs for a screen [EUR]</t>
  </si>
  <si>
    <t xml:space="preserve">   Individual printings are made via silk screen.</t>
  </si>
  <si>
    <t xml:space="preserve">   Surfaces : solder resist on component side &amp; copper [tin-plated] on soldering side</t>
  </si>
  <si>
    <t xml:space="preserve">   Maximum dimension [LxWxH]</t>
  </si>
  <si>
    <t xml:space="preserve">   Number of spacers with screw hole</t>
  </si>
  <si>
    <t xml:space="preserve">   Wiring &amp; Connection of wiring</t>
  </si>
  <si>
    <t xml:space="preserve">   Parts list</t>
  </si>
  <si>
    <t xml:space="preserve">   Circuit diagram [Schematic]</t>
  </si>
  <si>
    <t xml:space="preserve">   All PCBs are millcut from 532x383mm sheets of GRP [glass reinforced plastics].</t>
  </si>
  <si>
    <t>Notwendige
Angaben zur
Erstellung
eines
Frequenz-
Weichen-
Angebots</t>
  </si>
  <si>
    <t>Einmalige
Sonder-
Kosten</t>
  </si>
  <si>
    <t>Schritt
1</t>
  </si>
  <si>
    <t>Schritt
2</t>
  </si>
  <si>
    <t>Schritt
3</t>
  </si>
  <si>
    <t>Platinen-
Angebot</t>
  </si>
  <si>
    <t>Platinen-
Gewicht</t>
  </si>
  <si>
    <t xml:space="preserve">   Bitte kreuzen Sie das gewünschte
   Platinenmaterial an. (Hinweis: Die
   tatsächlichen Farbtöne variieren.)</t>
  </si>
  <si>
    <t>Required
Information
to calculate
individual
Crossover
networks</t>
  </si>
  <si>
    <t xml:space="preserve">   Please enter the requested dimensions for one PCB.</t>
  </si>
  <si>
    <t>One-time
Costs</t>
  </si>
  <si>
    <t>Step
1</t>
  </si>
  <si>
    <t>Step
2</t>
  </si>
  <si>
    <t>Step
3</t>
  </si>
  <si>
    <t>PCB Offer</t>
  </si>
  <si>
    <t xml:space="preserve">   Please tick the requested PCB material.
   (Note: The actual colour may vary.)
</t>
  </si>
  <si>
    <t>PCB Weight</t>
  </si>
  <si>
    <r>
      <rPr>
        <b/>
        <sz val="22"/>
        <color rgb="FFC00000"/>
        <rFont val="Calibri"/>
        <family val="2"/>
      </rPr>
      <t xml:space="preserve">Mundorf </t>
    </r>
    <r>
      <rPr>
        <b/>
        <sz val="18"/>
        <color rgb="FFC00000"/>
        <rFont val="Calibri"/>
        <family val="2"/>
      </rPr>
      <t xml:space="preserve"> </t>
    </r>
    <r>
      <rPr>
        <sz val="18"/>
        <rFont val="Calibri"/>
        <family val="2"/>
      </rPr>
      <t>Frequenzweichenfahrplan &amp; Platinenrechner</t>
    </r>
  </si>
  <si>
    <r>
      <rPr>
        <b/>
        <sz val="22"/>
        <color rgb="FFC00000"/>
        <rFont val="Calibri"/>
        <family val="2"/>
      </rPr>
      <t>Mundorf</t>
    </r>
    <r>
      <rPr>
        <b/>
        <sz val="22"/>
        <color indexed="10"/>
        <rFont val="Calibri"/>
        <family val="2"/>
      </rPr>
      <t xml:space="preserve"> </t>
    </r>
    <r>
      <rPr>
        <b/>
        <sz val="18"/>
        <color indexed="10"/>
        <rFont val="Calibri"/>
        <family val="2"/>
      </rPr>
      <t xml:space="preserve"> </t>
    </r>
    <r>
      <rPr>
        <sz val="18"/>
        <rFont val="Calibri"/>
        <family val="2"/>
      </rPr>
      <t>Crossover guideline &amp; PCB calculator</t>
    </r>
  </si>
  <si>
    <t xml:space="preserve">   210µm tinned copper | 2,4mm GRP</t>
  </si>
  <si>
    <t xml:space="preserve">   White</t>
  </si>
  <si>
    <t xml:space="preserve">   210µm Kupfer verzinnt | 2,4mm GFK</t>
  </si>
  <si>
    <t xml:space="preserve">   Weiß</t>
  </si>
  <si>
    <t xml:space="preserve">   Please provide an according PDF file.</t>
  </si>
  <si>
    <t xml:space="preserve">   in consultation</t>
  </si>
  <si>
    <t xml:space="preserve">   max. Height  [mm]</t>
  </si>
  <si>
    <t xml:space="preserve">   max. Höhe [mm]</t>
  </si>
  <si>
    <t xml:space="preserve">   in Absprache</t>
  </si>
  <si>
    <t xml:space="preserve">   Bitte stellen Sie ein entsprechendes PDF zur Verfügung.</t>
  </si>
  <si>
    <t xml:space="preserve">   Bitte tragen Sie die gewünschten
   Abmessungen für eine Weiche ein.</t>
  </si>
  <si>
    <t xml:space="preserve">   Bitte stellen Sie eine entsprechende Datei zur Verfügung.</t>
  </si>
  <si>
    <t>Method 3</t>
  </si>
  <si>
    <t>Method 4</t>
  </si>
  <si>
    <t xml:space="preserve">   Alle Platinen werden aus einer 532x367mm GFK-Platte [glasfaserverstärkter Kunststoff] gefräst.</t>
  </si>
  <si>
    <t xml:space="preserve">   Die Bedruckung erfolgt ggf. im Siebdruckverfahren.</t>
  </si>
  <si>
    <t xml:space="preserve">   Bitte die gewünschte Anzahl an Spacern eintragen.</t>
  </si>
  <si>
    <t xml:space="preserve">   Please enter the required number.</t>
  </si>
  <si>
    <r>
      <t xml:space="preserve">Als Lautsprecherhersteller haben Sie viele Aufgaben: Audiophile Meisterwerke kreieren,
Ihre Marke pflegen, die Finanzierung sicherstellen, sich um Ihre Mitarbeiter kümmern,
Jahresabschlüsse und Berichte erstellen, Handelspartner und Distributionswege aufbauen.
Stellen Sie sich vor, Sie könnten sich stärker auf Ihre Kernaktivitäten konzentrieren,
da eine der angesehensten Audiofirmen sich um komplett fertige Frequenzweichen
kümmert, maßgefertigt nach Ihren Vorgaben und 100% elektrisch getestet...
Stellen Sie sich vor, eines der größten Komponentenlager, vollausgestattete Arbeitsplätze
für CNC-Platinenfräsen, Bestücken, Löten und QS stünden ebenso zu Ihrer Verfügung,
wie qualifizierte Mitarbeiter, jahrzehntelange Erfahrung und höchste Vertraulichkeit...
Mundorf bietet Ihnen genau das. Dafür benötigen wir nur Ihre Spezifikationen (umseitig),
CAD-Layoutabnahme (1-2 Wochen), Musterfreigabe (2-4 Wochen) und Bestellungen.
</t>
    </r>
    <r>
      <rPr>
        <b/>
        <sz val="16"/>
        <rFont val="Calibri"/>
        <family val="2"/>
      </rPr>
      <t xml:space="preserve">
</t>
    </r>
    <r>
      <rPr>
        <b/>
        <sz val="16"/>
        <color rgb="FFC00000"/>
        <rFont val="Calibri"/>
        <family val="2"/>
      </rPr>
      <t xml:space="preserve">Inner Excellence  </t>
    </r>
    <r>
      <rPr>
        <b/>
        <sz val="16"/>
        <rFont val="Calibri"/>
        <family val="2"/>
      </rPr>
      <t>Wenn alle das machen, was sie am besten können.</t>
    </r>
  </si>
  <si>
    <r>
      <rPr>
        <b/>
        <sz val="18"/>
        <color rgb="FFC00000"/>
        <rFont val="Calibri"/>
        <family val="2"/>
      </rPr>
      <t xml:space="preserve">Inner Excellence  </t>
    </r>
    <r>
      <rPr>
        <b/>
        <sz val="18"/>
        <rFont val="Calibri"/>
        <family val="2"/>
      </rPr>
      <t>When everyone focuses on what one can do best.</t>
    </r>
    <r>
      <rPr>
        <sz val="16"/>
        <rFont val="Calibri"/>
        <family val="2"/>
      </rPr>
      <t xml:space="preserve">
As a loudspeaker manufacturer you have to perform many tasks: Create audiophile
masterpieces, maintain your brand, ensure funding, care for your employees, compile
financial statements and reports, deal with sales partners and distribution channels.
Imagine, you could focus more on key activities because one of the most renowed
audio companies of the world cares for ready to use crossovers, tailor-made to your
specifications and 100% electrically tested...
Imagine, one of the widest components' stocks, in-house PCB CNC-milling, assembly,
soldering and QC work stations, qualified personnel, decade-long experience and
absolute confidentiality are at your disposal...
Mundorf offers this service to you</t>
    </r>
    <r>
      <rPr>
        <i/>
        <sz val="16"/>
        <color rgb="FFC00000"/>
        <rFont val="Calibri"/>
        <family val="2"/>
      </rPr>
      <t xml:space="preserve">!
</t>
    </r>
    <r>
      <rPr>
        <sz val="16"/>
        <rFont val="Calibri"/>
        <family val="2"/>
      </rPr>
      <t>All we need are your requirments (overleaf), approval of the CAD layout/design
(1-2 weeks), release of obligatory physical samples (2-4 weeks) and frequent orders.</t>
    </r>
  </si>
</sst>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font>
    <font>
      <b/>
      <sz val="20"/>
      <color indexed="10"/>
      <name val="Calibri"/>
      <family val="2"/>
    </font>
    <font>
      <b/>
      <sz val="18"/>
      <color indexed="10"/>
      <name val="Calibri"/>
      <family val="2"/>
    </font>
    <font>
      <b/>
      <sz val="22"/>
      <color indexed="10"/>
      <name val="Calibri"/>
      <family val="2"/>
    </font>
    <font>
      <sz val="18"/>
      <name val="Calibri"/>
      <family val="2"/>
    </font>
    <font>
      <sz val="10"/>
      <color indexed="8"/>
      <name val="Calibri"/>
      <family val="2"/>
    </font>
    <font>
      <sz val="10"/>
      <name val="Calibri"/>
      <family val="2"/>
    </font>
    <font>
      <b/>
      <sz val="10"/>
      <name val="Calibri"/>
      <family val="2"/>
    </font>
    <font>
      <b/>
      <sz val="10"/>
      <color indexed="23"/>
      <name val="Calibri"/>
      <family val="2"/>
    </font>
    <font>
      <b/>
      <sz val="10"/>
      <color indexed="9"/>
      <name val="Calibri"/>
      <family val="2"/>
    </font>
    <font>
      <b/>
      <sz val="10"/>
      <color indexed="10"/>
      <name val="Calibri"/>
      <family val="2"/>
    </font>
    <font>
      <sz val="10"/>
      <color rgb="FFFF0000"/>
      <name val="Calibri"/>
      <family val="2"/>
    </font>
    <font>
      <sz val="10"/>
      <color theme="0"/>
      <name val="Calibri"/>
      <family val="2"/>
    </font>
    <font>
      <b/>
      <sz val="22"/>
      <color rgb="FFC00000"/>
      <name val="Calibri"/>
      <family val="2"/>
    </font>
    <font>
      <b/>
      <sz val="18"/>
      <color rgb="FFC00000"/>
      <name val="Calibri"/>
      <family val="2"/>
    </font>
    <font>
      <b/>
      <sz val="10"/>
      <color rgb="FFC00000"/>
      <name val="Calibri"/>
      <family val="2"/>
    </font>
    <font>
      <sz val="10"/>
      <color rgb="FFC00000"/>
      <name val="Calibri"/>
      <family val="2"/>
    </font>
    <font>
      <sz val="16"/>
      <name val="Calibri"/>
      <family val="2"/>
    </font>
    <font>
      <i/>
      <sz val="16"/>
      <color rgb="FFC00000"/>
      <name val="Calibri"/>
      <family val="2"/>
    </font>
    <font>
      <sz val="16"/>
      <color theme="0"/>
      <name val="Calibri"/>
      <family val="2"/>
    </font>
    <font>
      <sz val="10"/>
      <color rgb="FF0070C0"/>
      <name val="Calibri"/>
      <family val="2"/>
    </font>
    <font>
      <b/>
      <sz val="16"/>
      <name val="Calibri"/>
      <family val="2"/>
    </font>
    <font>
      <b/>
      <sz val="16"/>
      <color rgb="FFC00000"/>
      <name val="Calibri"/>
      <family val="2"/>
    </font>
    <font>
      <b/>
      <sz val="18"/>
      <name val="Calibri"/>
      <family val="2"/>
    </font>
  </fonts>
  <fills count="8">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8"/>
        <bgColor indexed="64"/>
      </patternFill>
    </fill>
    <fill>
      <patternFill patternType="solid">
        <fgColor rgb="FFB6C373"/>
        <bgColor indexed="64"/>
      </patternFill>
    </fill>
    <fill>
      <patternFill patternType="solid">
        <fgColor rgb="FFC00000"/>
        <bgColor indexed="64"/>
      </patternFill>
    </fill>
    <fill>
      <patternFill patternType="solid">
        <fgColor theme="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87">
    <xf numFmtId="0" fontId="0" fillId="0" borderId="0" xfId="0"/>
    <xf numFmtId="0" fontId="11" fillId="2" borderId="0" xfId="0" applyFont="1" applyFill="1" applyAlignment="1">
      <alignment vertical="center"/>
    </xf>
    <xf numFmtId="0" fontId="12"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2" borderId="3" xfId="0" applyFont="1" applyFill="1" applyBorder="1" applyAlignment="1">
      <alignment vertical="center"/>
    </xf>
    <xf numFmtId="0" fontId="6" fillId="2" borderId="4" xfId="0" applyFont="1" applyFill="1" applyBorder="1" applyAlignment="1">
      <alignment vertical="center"/>
    </xf>
    <xf numFmtId="0" fontId="8" fillId="2" borderId="6" xfId="0" applyFont="1" applyFill="1" applyBorder="1" applyAlignment="1">
      <alignment horizontal="left" vertical="center"/>
    </xf>
    <xf numFmtId="0" fontId="8" fillId="2" borderId="0" xfId="0" applyFont="1" applyFill="1" applyBorder="1" applyAlignment="1">
      <alignment horizontal="left" vertical="center"/>
    </xf>
    <xf numFmtId="0" fontId="8" fillId="2" borderId="0" xfId="0" applyFont="1" applyFill="1" applyBorder="1" applyAlignment="1">
      <alignment horizontal="left" vertical="center" wrapText="1"/>
    </xf>
    <xf numFmtId="0" fontId="6" fillId="2" borderId="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vertical="center"/>
    </xf>
    <xf numFmtId="0" fontId="6" fillId="2" borderId="9" xfId="0" applyFont="1" applyFill="1" applyBorder="1" applyAlignment="1">
      <alignment vertical="center"/>
    </xf>
    <xf numFmtId="4" fontId="6" fillId="2" borderId="10" xfId="0" applyNumberFormat="1" applyFont="1" applyFill="1" applyBorder="1" applyAlignment="1">
      <alignment vertical="center"/>
    </xf>
    <xf numFmtId="0" fontId="8" fillId="2" borderId="7" xfId="0" applyFont="1" applyFill="1" applyBorder="1" applyAlignment="1">
      <alignment vertical="center"/>
    </xf>
    <xf numFmtId="4" fontId="6" fillId="2" borderId="11" xfId="0" applyNumberFormat="1" applyFont="1" applyFill="1" applyBorder="1" applyAlignment="1">
      <alignment vertical="center"/>
    </xf>
    <xf numFmtId="0" fontId="6" fillId="2" borderId="12" xfId="0" applyFont="1" applyFill="1" applyBorder="1" applyAlignment="1">
      <alignment vertical="center"/>
    </xf>
    <xf numFmtId="0" fontId="6" fillId="2" borderId="6" xfId="0" applyFont="1" applyFill="1" applyBorder="1" applyAlignment="1">
      <alignment vertical="center"/>
    </xf>
    <xf numFmtId="0" fontId="6" fillId="2" borderId="14" xfId="0" applyFont="1" applyFill="1" applyBorder="1" applyAlignment="1">
      <alignment vertical="center"/>
    </xf>
    <xf numFmtId="2" fontId="6" fillId="2" borderId="1" xfId="0" applyNumberFormat="1" applyFont="1" applyFill="1" applyBorder="1" applyAlignment="1">
      <alignment horizontal="right" vertical="center"/>
    </xf>
    <xf numFmtId="0" fontId="8" fillId="2" borderId="9" xfId="0" applyFont="1" applyFill="1" applyBorder="1" applyAlignment="1">
      <alignment horizontal="left" vertical="center"/>
    </xf>
    <xf numFmtId="2" fontId="6" fillId="2" borderId="0" xfId="0" applyNumberFormat="1" applyFont="1" applyFill="1" applyBorder="1" applyAlignment="1">
      <alignment horizontal="right" vertical="center"/>
    </xf>
    <xf numFmtId="0" fontId="12" fillId="2" borderId="0" xfId="0" applyFont="1" applyFill="1" applyBorder="1" applyAlignment="1">
      <alignment vertical="center"/>
    </xf>
    <xf numFmtId="0" fontId="7" fillId="2" borderId="6" xfId="0" applyFont="1" applyFill="1" applyBorder="1" applyAlignment="1">
      <alignment vertical="center"/>
    </xf>
    <xf numFmtId="0" fontId="9" fillId="2" borderId="6" xfId="0" applyFont="1" applyFill="1" applyBorder="1" applyAlignment="1">
      <alignment vertical="center"/>
    </xf>
    <xf numFmtId="0" fontId="10" fillId="2" borderId="0" xfId="0" applyFont="1" applyFill="1" applyBorder="1" applyAlignment="1">
      <alignment horizontal="center" vertical="center"/>
    </xf>
    <xf numFmtId="0" fontId="7" fillId="5" borderId="6" xfId="0" applyFont="1" applyFill="1" applyBorder="1" applyAlignment="1">
      <alignment vertical="center"/>
    </xf>
    <xf numFmtId="0" fontId="10" fillId="2" borderId="15" xfId="0" applyFont="1" applyFill="1" applyBorder="1" applyAlignment="1" applyProtection="1">
      <alignment horizontal="center" vertical="center"/>
      <protection locked="0"/>
    </xf>
    <xf numFmtId="0" fontId="9" fillId="3" borderId="6" xfId="0" applyFont="1" applyFill="1" applyBorder="1" applyAlignment="1">
      <alignment vertical="center"/>
    </xf>
    <xf numFmtId="0" fontId="9" fillId="6" borderId="6" xfId="0" applyFont="1" applyFill="1" applyBorder="1" applyAlignment="1">
      <alignment vertical="center"/>
    </xf>
    <xf numFmtId="0" fontId="9" fillId="4" borderId="6" xfId="0" applyFont="1" applyFill="1" applyBorder="1" applyAlignment="1">
      <alignment vertical="center"/>
    </xf>
    <xf numFmtId="0" fontId="10" fillId="2" borderId="1" xfId="0" applyFont="1" applyFill="1" applyBorder="1" applyAlignment="1">
      <alignment horizontal="center" vertical="center"/>
    </xf>
    <xf numFmtId="0" fontId="9" fillId="2" borderId="0" xfId="0" applyFont="1" applyFill="1" applyBorder="1" applyAlignment="1">
      <alignment vertical="center"/>
    </xf>
    <xf numFmtId="0" fontId="8" fillId="2" borderId="0" xfId="0" applyFont="1" applyFill="1" applyAlignment="1">
      <alignment horizontal="left" vertical="center"/>
    </xf>
    <xf numFmtId="0" fontId="9" fillId="2" borderId="12" xfId="0" applyFont="1" applyFill="1" applyBorder="1" applyAlignment="1">
      <alignment vertical="center"/>
    </xf>
    <xf numFmtId="0" fontId="8" fillId="2" borderId="4" xfId="0" applyFont="1" applyFill="1" applyBorder="1" applyAlignment="1">
      <alignment horizontal="left" vertical="center"/>
    </xf>
    <xf numFmtId="0" fontId="8" fillId="2" borderId="9" xfId="0" applyFont="1" applyFill="1" applyBorder="1" applyAlignment="1">
      <alignment vertical="center"/>
    </xf>
    <xf numFmtId="4" fontId="6" fillId="2" borderId="16" xfId="0" applyNumberFormat="1" applyFont="1" applyFill="1" applyBorder="1" applyAlignment="1">
      <alignment vertical="center"/>
    </xf>
    <xf numFmtId="0" fontId="7" fillId="2" borderId="0" xfId="0" applyFont="1" applyFill="1" applyBorder="1" applyAlignment="1">
      <alignment horizontal="center" vertical="center"/>
    </xf>
    <xf numFmtId="3" fontId="6" fillId="2" borderId="10" xfId="0" applyNumberFormat="1" applyFont="1" applyFill="1" applyBorder="1" applyAlignment="1">
      <alignment vertical="center"/>
    </xf>
    <xf numFmtId="3" fontId="6" fillId="2" borderId="11" xfId="0" applyNumberFormat="1" applyFont="1" applyFill="1" applyBorder="1" applyAlignment="1">
      <alignment vertical="center"/>
    </xf>
    <xf numFmtId="0" fontId="15" fillId="2" borderId="15" xfId="0" applyFont="1" applyFill="1" applyBorder="1" applyAlignment="1" applyProtection="1">
      <alignment horizontal="center" vertical="center"/>
      <protection locked="0"/>
    </xf>
    <xf numFmtId="0" fontId="15" fillId="2" borderId="0" xfId="0" applyFont="1" applyFill="1" applyBorder="1" applyAlignment="1">
      <alignment horizontal="center" vertical="center"/>
    </xf>
    <xf numFmtId="0" fontId="16" fillId="2" borderId="3" xfId="0" applyFont="1" applyFill="1" applyBorder="1" applyAlignment="1">
      <alignment vertical="center"/>
    </xf>
    <xf numFmtId="0" fontId="16" fillId="2" borderId="0" xfId="0" applyFont="1" applyFill="1" applyBorder="1" applyAlignment="1">
      <alignment vertical="center"/>
    </xf>
    <xf numFmtId="0" fontId="8" fillId="2" borderId="7" xfId="0" applyFont="1" applyFill="1" applyBorder="1" applyAlignment="1">
      <alignment horizontal="left" vertical="center" wrapText="1"/>
    </xf>
    <xf numFmtId="0" fontId="8" fillId="2" borderId="7" xfId="0" applyFont="1" applyFill="1" applyBorder="1" applyAlignment="1">
      <alignment horizontal="left" vertical="center"/>
    </xf>
    <xf numFmtId="0" fontId="7" fillId="2" borderId="0" xfId="0" applyFont="1" applyFill="1" applyBorder="1" applyAlignment="1">
      <alignment vertical="center"/>
    </xf>
    <xf numFmtId="0" fontId="7" fillId="5" borderId="0" xfId="0" applyFont="1" applyFill="1" applyBorder="1" applyAlignment="1">
      <alignment vertical="center"/>
    </xf>
    <xf numFmtId="0" fontId="9" fillId="3" borderId="0" xfId="0" applyFont="1" applyFill="1" applyBorder="1" applyAlignment="1">
      <alignment vertical="center"/>
    </xf>
    <xf numFmtId="0" fontId="9" fillId="6" borderId="0" xfId="0" applyFont="1" applyFill="1" applyBorder="1" applyAlignment="1">
      <alignment vertical="center"/>
    </xf>
    <xf numFmtId="0" fontId="9" fillId="4" borderId="0" xfId="0" applyFont="1" applyFill="1" applyBorder="1" applyAlignment="1">
      <alignment vertical="center"/>
    </xf>
    <xf numFmtId="0" fontId="9" fillId="2" borderId="1" xfId="0" applyFont="1" applyFill="1" applyBorder="1" applyAlignment="1">
      <alignment vertical="center"/>
    </xf>
    <xf numFmtId="0" fontId="7" fillId="7" borderId="17" xfId="0" applyFont="1" applyFill="1" applyBorder="1" applyAlignment="1">
      <alignment vertical="center"/>
    </xf>
    <xf numFmtId="0" fontId="8" fillId="2" borderId="7" xfId="0" applyFont="1" applyFill="1" applyBorder="1" applyAlignment="1">
      <alignment horizontal="left" vertical="center" wrapText="1"/>
    </xf>
    <xf numFmtId="0" fontId="6" fillId="0" borderId="7" xfId="0" applyFont="1" applyBorder="1"/>
    <xf numFmtId="2" fontId="15" fillId="2" borderId="10" xfId="0" applyNumberFormat="1" applyFont="1" applyFill="1" applyBorder="1" applyAlignment="1" applyProtection="1">
      <alignment horizontal="right" vertical="center"/>
      <protection locked="0"/>
    </xf>
    <xf numFmtId="2" fontId="15" fillId="2" borderId="16" xfId="0" applyNumberFormat="1" applyFont="1" applyFill="1" applyBorder="1" applyAlignment="1" applyProtection="1">
      <alignment horizontal="right" vertical="center"/>
      <protection locked="0"/>
    </xf>
    <xf numFmtId="2" fontId="15" fillId="2" borderId="11" xfId="0" applyNumberFormat="1" applyFont="1" applyFill="1" applyBorder="1" applyAlignment="1" applyProtection="1">
      <alignment horizontal="right" vertical="center"/>
      <protection locked="0"/>
    </xf>
    <xf numFmtId="0" fontId="12" fillId="7" borderId="0" xfId="0" applyFont="1" applyFill="1" applyAlignment="1">
      <alignment vertical="center"/>
    </xf>
    <xf numFmtId="0" fontId="12" fillId="7" borderId="0" xfId="0" applyFont="1" applyFill="1" applyBorder="1" applyAlignment="1">
      <alignment vertical="center"/>
    </xf>
    <xf numFmtId="0" fontId="12" fillId="7" borderId="0" xfId="0" applyFont="1" applyFill="1" applyBorder="1" applyAlignment="1">
      <alignment horizontal="right" vertical="center"/>
    </xf>
    <xf numFmtId="0" fontId="20" fillId="7" borderId="0" xfId="0" applyFont="1" applyFill="1" applyAlignment="1">
      <alignment vertical="center"/>
    </xf>
    <xf numFmtId="0" fontId="20" fillId="7" borderId="0" xfId="0" applyFont="1" applyFill="1" applyBorder="1" applyAlignment="1">
      <alignment vertical="center"/>
    </xf>
    <xf numFmtId="0" fontId="20" fillId="2" borderId="0" xfId="0" applyFont="1" applyFill="1" applyAlignment="1">
      <alignment vertical="center"/>
    </xf>
    <xf numFmtId="0" fontId="20" fillId="2" borderId="0" xfId="0" applyFont="1" applyFill="1" applyBorder="1" applyAlignment="1">
      <alignment vertical="center"/>
    </xf>
    <xf numFmtId="0" fontId="17" fillId="2" borderId="0" xfId="0" applyFont="1" applyFill="1" applyBorder="1" applyAlignment="1">
      <alignment vertical="top" wrapText="1"/>
    </xf>
    <xf numFmtId="0" fontId="17" fillId="2" borderId="0" xfId="0" applyFont="1" applyFill="1" applyBorder="1" applyAlignment="1">
      <alignment vertical="top"/>
    </xf>
    <xf numFmtId="0" fontId="19" fillId="2" borderId="0" xfId="0" applyFont="1" applyFill="1" applyBorder="1" applyAlignment="1">
      <alignment vertical="top"/>
    </xf>
    <xf numFmtId="0" fontId="19" fillId="2" borderId="0" xfId="0" applyFont="1" applyFill="1" applyBorder="1" applyAlignment="1">
      <alignment vertical="top" wrapText="1"/>
    </xf>
    <xf numFmtId="0" fontId="1" fillId="2" borderId="0" xfId="0" applyFont="1" applyFill="1" applyBorder="1" applyAlignment="1" applyProtection="1">
      <alignment horizontal="center" vertical="center"/>
      <protection locked="0"/>
    </xf>
    <xf numFmtId="0" fontId="17" fillId="2" borderId="0" xfId="0" applyFont="1" applyFill="1" applyBorder="1" applyAlignment="1">
      <alignment horizontal="left" vertical="top"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0" fontId="8" fillId="2" borderId="7" xfId="0" applyFont="1" applyFill="1" applyBorder="1" applyAlignment="1">
      <alignment horizontal="left" vertical="center" wrapText="1"/>
    </xf>
    <xf numFmtId="0" fontId="6" fillId="0" borderId="7" xfId="0" applyFont="1" applyBorder="1"/>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7" fillId="2" borderId="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readingOrder="1"/>
    </xf>
    <xf numFmtId="0" fontId="7" fillId="2" borderId="5" xfId="0" applyFont="1" applyFill="1" applyBorder="1" applyAlignment="1">
      <alignment horizontal="center" vertical="center" wrapText="1" readingOrder="1"/>
    </xf>
    <xf numFmtId="0" fontId="7" fillId="2" borderId="8" xfId="0" applyFont="1" applyFill="1" applyBorder="1" applyAlignment="1">
      <alignment horizontal="center" vertical="center" wrapText="1" readingOrder="1"/>
    </xf>
    <xf numFmtId="0" fontId="7" fillId="2" borderId="6" xfId="0" applyFont="1" applyFill="1" applyBorder="1" applyAlignment="1">
      <alignment horizontal="center" vertical="center" wrapText="1"/>
    </xf>
    <xf numFmtId="0" fontId="8" fillId="2" borderId="13" xfId="0" applyFont="1" applyFill="1" applyBorder="1" applyAlignment="1">
      <alignment horizontal="left" vertical="center"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607218</xdr:colOff>
      <xdr:row>4</xdr:row>
      <xdr:rowOff>62348</xdr:rowOff>
    </xdr:from>
    <xdr:ext cx="6667650" cy="4599214"/>
    <xdr:pic>
      <xdr:nvPicPr>
        <xdr:cNvPr id="3" name="Grafi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27343" y="1657786"/>
          <a:ext cx="6667650" cy="459921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607218</xdr:colOff>
      <xdr:row>4</xdr:row>
      <xdr:rowOff>62348</xdr:rowOff>
    </xdr:from>
    <xdr:ext cx="6667650" cy="4599214"/>
    <xdr:pic>
      <xdr:nvPicPr>
        <xdr:cNvPr id="4" name="Grafik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79768" y="1643498"/>
          <a:ext cx="6667650" cy="459921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topLeftCell="A17" zoomScaleNormal="100" zoomScaleSheetLayoutView="66" zoomScalePageLayoutView="40" workbookViewId="0">
      <selection sqref="A1:D1"/>
    </sheetView>
  </sheetViews>
  <sheetFormatPr baseColWidth="10" defaultRowHeight="12.75" x14ac:dyDescent="0.2"/>
  <cols>
    <col min="1" max="1" width="13.7109375" style="4" customWidth="1"/>
    <col min="2" max="2" width="41.85546875" style="4" bestFit="1" customWidth="1"/>
    <col min="3" max="3" width="11.42578125" style="4"/>
    <col min="4" max="4" width="56.140625" style="4" bestFit="1" customWidth="1"/>
    <col min="5" max="5" width="11.42578125" style="4" customWidth="1"/>
    <col min="6" max="6" width="121" style="2" customWidth="1"/>
    <col min="7" max="23" width="11.42578125" style="2"/>
    <col min="24" max="24" width="11.42578125" style="1"/>
    <col min="25" max="28" width="11.42578125" style="3"/>
    <col min="29" max="16384" width="11.42578125" style="4"/>
  </cols>
  <sheetData>
    <row r="1" spans="1:27" ht="75" customHeight="1" x14ac:dyDescent="0.2">
      <c r="A1" s="78" t="s">
        <v>69</v>
      </c>
      <c r="B1" s="79"/>
      <c r="C1" s="79"/>
      <c r="D1" s="79"/>
      <c r="E1" s="71"/>
      <c r="F1" s="60"/>
      <c r="G1" s="60"/>
      <c r="H1" s="60"/>
      <c r="I1" s="60"/>
      <c r="J1" s="60"/>
      <c r="K1" s="60"/>
      <c r="L1" s="60"/>
      <c r="M1" s="60"/>
      <c r="N1" s="60"/>
      <c r="O1" s="60"/>
      <c r="P1" s="60"/>
      <c r="Q1" s="60"/>
      <c r="R1" s="60"/>
      <c r="S1" s="60"/>
      <c r="T1" s="60"/>
      <c r="U1" s="60"/>
      <c r="V1" s="63"/>
      <c r="W1" s="63"/>
      <c r="X1" s="63"/>
      <c r="Y1" s="60"/>
      <c r="Z1" s="60"/>
      <c r="AA1" s="60"/>
    </row>
    <row r="2" spans="1:27" ht="16.5" customHeight="1" x14ac:dyDescent="0.2">
      <c r="A2" s="73" t="s">
        <v>59</v>
      </c>
      <c r="B2" s="5"/>
      <c r="C2" s="5"/>
      <c r="D2" s="6"/>
      <c r="E2" s="71"/>
      <c r="F2" s="10"/>
      <c r="G2" s="10"/>
      <c r="H2" s="10"/>
      <c r="I2" s="23"/>
      <c r="J2" s="60"/>
      <c r="K2" s="60"/>
      <c r="L2" s="60"/>
      <c r="M2" s="60"/>
      <c r="N2" s="60"/>
      <c r="O2" s="60"/>
      <c r="P2" s="60"/>
      <c r="Q2" s="60"/>
      <c r="R2" s="60">
        <v>552</v>
      </c>
      <c r="S2" s="60"/>
      <c r="T2" s="60"/>
      <c r="U2" s="60"/>
      <c r="V2" s="63"/>
      <c r="W2" s="63"/>
      <c r="X2" s="63"/>
      <c r="Y2" s="60"/>
      <c r="Z2" s="60"/>
      <c r="AA2" s="60"/>
    </row>
    <row r="3" spans="1:27" ht="16.5" customHeight="1" x14ac:dyDescent="0.2">
      <c r="A3" s="80"/>
      <c r="B3" s="7" t="s">
        <v>50</v>
      </c>
      <c r="C3" s="8"/>
      <c r="D3" s="47"/>
      <c r="E3" s="71"/>
      <c r="F3" s="67"/>
      <c r="G3" s="68"/>
      <c r="H3" s="68"/>
      <c r="I3" s="69"/>
      <c r="J3" s="60"/>
      <c r="K3" s="60"/>
      <c r="L3" s="60" t="s">
        <v>0</v>
      </c>
      <c r="M3" s="60" t="s">
        <v>1</v>
      </c>
      <c r="N3" s="60"/>
      <c r="O3" s="60"/>
      <c r="P3" s="60"/>
      <c r="Q3" s="60"/>
      <c r="R3" s="60">
        <v>387</v>
      </c>
      <c r="S3" s="60"/>
      <c r="T3" s="60"/>
      <c r="U3" s="60"/>
      <c r="V3" s="63"/>
      <c r="W3" s="63"/>
      <c r="X3" s="63"/>
      <c r="Y3" s="60"/>
      <c r="Z3" s="60"/>
      <c r="AA3" s="60"/>
    </row>
    <row r="4" spans="1:27" ht="16.5" customHeight="1" x14ac:dyDescent="0.2">
      <c r="A4" s="80"/>
      <c r="B4" s="7" t="s">
        <v>44</v>
      </c>
      <c r="C4" s="9"/>
      <c r="D4" s="55"/>
      <c r="E4" s="71"/>
      <c r="F4" s="60"/>
      <c r="G4" s="60"/>
      <c r="H4" s="60"/>
      <c r="I4" s="60"/>
      <c r="J4" s="60" t="s">
        <v>2</v>
      </c>
      <c r="K4" s="60">
        <f>INT((R2-R4)/(C19+R6))*INT((R3-R4)/(C20+R5))</f>
        <v>9</v>
      </c>
      <c r="L4" s="60">
        <f>512-INT(512/(C19+9))*(C19+9)</f>
        <v>5</v>
      </c>
      <c r="M4" s="60">
        <f>363-INT(363/(C20+9))*(C20+9)</f>
        <v>36</v>
      </c>
      <c r="N4" s="60"/>
      <c r="O4" s="60">
        <f>INT(512/C19)</f>
        <v>3</v>
      </c>
      <c r="P4" s="60">
        <f>INT(363/C20)</f>
        <v>3</v>
      </c>
      <c r="Q4" s="60"/>
      <c r="R4" s="60">
        <v>20</v>
      </c>
      <c r="S4" s="60"/>
      <c r="T4" s="60"/>
      <c r="U4" s="60"/>
      <c r="V4" s="63"/>
      <c r="W4" s="63"/>
      <c r="X4" s="63"/>
      <c r="Y4" s="60"/>
      <c r="Z4" s="60"/>
      <c r="AA4" s="60"/>
    </row>
    <row r="5" spans="1:27" ht="16.5" customHeight="1" x14ac:dyDescent="0.2">
      <c r="A5" s="80"/>
      <c r="B5" s="10"/>
      <c r="C5" s="10"/>
      <c r="D5" s="11"/>
      <c r="E5" s="71"/>
      <c r="F5" s="60"/>
      <c r="G5" s="60"/>
      <c r="H5" s="60"/>
      <c r="I5" s="60"/>
      <c r="J5" s="60" t="s">
        <v>3</v>
      </c>
      <c r="K5" s="60">
        <f>INT((R2-R4)/(C20+R6))*INT((R3-R4)/(C19+R5))</f>
        <v>8</v>
      </c>
      <c r="L5" s="60">
        <f>363-INT(363/(C19+14))*(C19+14)</f>
        <v>15</v>
      </c>
      <c r="M5" s="60">
        <f>512-INT(512/(C20+14))*(C20+14)</f>
        <v>56</v>
      </c>
      <c r="N5" s="60"/>
      <c r="O5" s="60">
        <f>INT(512/C20)</f>
        <v>5</v>
      </c>
      <c r="P5" s="60">
        <f>INT(363/C19)</f>
        <v>2</v>
      </c>
      <c r="Q5" s="60"/>
      <c r="R5" s="60">
        <v>11</v>
      </c>
      <c r="S5" s="60"/>
      <c r="T5" s="60"/>
      <c r="U5" s="60"/>
      <c r="V5" s="63"/>
      <c r="W5" s="63"/>
      <c r="X5" s="63"/>
      <c r="Y5" s="60"/>
      <c r="Z5" s="60"/>
      <c r="AA5" s="60"/>
    </row>
    <row r="6" spans="1:27" ht="16.5" customHeight="1" thickBot="1" x14ac:dyDescent="0.25">
      <c r="A6" s="80"/>
      <c r="B6" s="10" t="s">
        <v>45</v>
      </c>
      <c r="C6" s="10"/>
      <c r="D6" s="15" t="str">
        <f>CONCATENATE("   ",C19,"x",C20,"x",C21," mm")</f>
        <v xml:space="preserve">   160x100x500 mm</v>
      </c>
      <c r="E6" s="71"/>
      <c r="F6" s="60"/>
      <c r="G6" s="60"/>
      <c r="H6" s="60"/>
      <c r="I6" s="60"/>
      <c r="J6" s="60" t="s">
        <v>82</v>
      </c>
      <c r="K6" s="60">
        <f>INT((R2-R4)/(C19+R5))*INT((R3-R4)/(C20+R6))</f>
        <v>9</v>
      </c>
      <c r="L6" s="60"/>
      <c r="M6" s="60"/>
      <c r="N6" s="60"/>
      <c r="O6" s="60"/>
      <c r="P6" s="60"/>
      <c r="Q6" s="60"/>
      <c r="R6" s="60">
        <v>14</v>
      </c>
      <c r="S6" s="60"/>
      <c r="T6" s="60"/>
      <c r="U6" s="60"/>
      <c r="V6" s="63"/>
      <c r="W6" s="63"/>
      <c r="X6" s="63"/>
      <c r="Y6" s="60"/>
      <c r="Z6" s="60"/>
      <c r="AA6" s="60"/>
    </row>
    <row r="7" spans="1:27" ht="16.5" customHeight="1" thickBot="1" x14ac:dyDescent="0.25">
      <c r="A7" s="80"/>
      <c r="B7" s="10" t="s">
        <v>46</v>
      </c>
      <c r="C7" s="42">
        <v>4</v>
      </c>
      <c r="D7" s="15" t="s">
        <v>87</v>
      </c>
      <c r="E7" s="71"/>
      <c r="F7" s="60"/>
      <c r="G7" s="60"/>
      <c r="H7" s="60"/>
      <c r="I7" s="60"/>
      <c r="J7" s="60" t="s">
        <v>83</v>
      </c>
      <c r="K7" s="60">
        <f>INT((R2-R4)/(C20+R5))*INT((R3-R4)/(C19+R6))</f>
        <v>8</v>
      </c>
      <c r="L7" s="60"/>
      <c r="M7" s="60"/>
      <c r="N7" s="60"/>
      <c r="O7" s="60"/>
      <c r="P7" s="60"/>
      <c r="Q7" s="60"/>
      <c r="R7" s="60"/>
      <c r="S7" s="60"/>
      <c r="T7" s="60"/>
      <c r="U7" s="60"/>
      <c r="V7" s="63"/>
      <c r="W7" s="63"/>
      <c r="X7" s="63"/>
      <c r="Y7" s="60"/>
      <c r="Z7" s="60"/>
      <c r="AA7" s="60"/>
    </row>
    <row r="8" spans="1:27" ht="16.5" customHeight="1" x14ac:dyDescent="0.2">
      <c r="A8" s="80"/>
      <c r="B8" s="10" t="s">
        <v>47</v>
      </c>
      <c r="C8" s="10"/>
      <c r="D8" s="15" t="s">
        <v>75</v>
      </c>
      <c r="E8" s="71"/>
      <c r="F8" s="60"/>
      <c r="G8" s="60"/>
      <c r="H8" s="60"/>
      <c r="I8" s="60"/>
      <c r="J8" s="60" t="s">
        <v>4</v>
      </c>
      <c r="K8" s="60">
        <f>MAX(K4:K7)</f>
        <v>9</v>
      </c>
      <c r="L8" s="60"/>
      <c r="M8" s="60"/>
      <c r="N8" s="60"/>
      <c r="O8" s="60"/>
      <c r="P8" s="60"/>
      <c r="Q8" s="60"/>
      <c r="R8" s="60"/>
      <c r="S8" s="60"/>
      <c r="T8" s="60"/>
      <c r="U8" s="60"/>
      <c r="V8" s="63"/>
      <c r="W8" s="63"/>
      <c r="X8" s="63"/>
      <c r="Y8" s="60"/>
      <c r="Z8" s="60"/>
      <c r="AA8" s="60"/>
    </row>
    <row r="9" spans="1:27" ht="16.5" customHeight="1" x14ac:dyDescent="0.2">
      <c r="A9" s="80"/>
      <c r="B9" s="10" t="s">
        <v>49</v>
      </c>
      <c r="C9" s="10"/>
      <c r="D9" s="15" t="s">
        <v>74</v>
      </c>
      <c r="E9" s="71"/>
      <c r="F9" s="60"/>
      <c r="G9" s="60"/>
      <c r="H9" s="60"/>
      <c r="I9" s="60"/>
      <c r="J9" s="60"/>
      <c r="K9" s="60"/>
      <c r="L9" s="60"/>
      <c r="M9" s="60"/>
      <c r="N9" s="60"/>
      <c r="O9" s="60"/>
      <c r="P9" s="60"/>
      <c r="Q9" s="60"/>
      <c r="R9" s="60"/>
      <c r="S9" s="60"/>
      <c r="T9" s="60"/>
      <c r="U9" s="60"/>
      <c r="V9" s="63"/>
      <c r="W9" s="63"/>
      <c r="X9" s="63"/>
      <c r="Y9" s="60"/>
      <c r="Z9" s="60"/>
      <c r="AA9" s="60"/>
    </row>
    <row r="10" spans="1:27" ht="16.5" customHeight="1" x14ac:dyDescent="0.2">
      <c r="A10" s="80"/>
      <c r="B10" s="10" t="s">
        <v>48</v>
      </c>
      <c r="C10" s="10"/>
      <c r="D10" s="15" t="s">
        <v>74</v>
      </c>
      <c r="E10" s="71"/>
      <c r="F10" s="60"/>
      <c r="G10" s="60"/>
      <c r="H10" s="60"/>
      <c r="I10" s="60"/>
      <c r="J10" s="60" t="s">
        <v>6</v>
      </c>
      <c r="K10" s="60">
        <f>IF(OR(C27="X",C33="X",C35="X",C37="X"),1,IF(OR(C31="X",C41="X"),0,"void"))</f>
        <v>0</v>
      </c>
      <c r="L10" s="60"/>
      <c r="M10" s="60"/>
      <c r="N10" s="60"/>
      <c r="O10" s="60"/>
      <c r="P10" s="60"/>
      <c r="Q10" s="60"/>
      <c r="R10" s="60"/>
      <c r="S10" s="60"/>
      <c r="T10" s="60"/>
      <c r="U10" s="60"/>
      <c r="V10" s="63"/>
      <c r="W10" s="63"/>
      <c r="X10" s="63"/>
      <c r="Y10" s="60"/>
      <c r="Z10" s="60"/>
      <c r="AA10" s="60"/>
    </row>
    <row r="11" spans="1:27" ht="16.5" customHeight="1" x14ac:dyDescent="0.2">
      <c r="A11" s="81"/>
      <c r="B11" s="12"/>
      <c r="C11" s="12"/>
      <c r="D11" s="13"/>
      <c r="E11" s="71"/>
      <c r="F11" s="60"/>
      <c r="G11" s="60"/>
      <c r="H11" s="60"/>
      <c r="I11" s="60"/>
      <c r="J11" s="60"/>
      <c r="K11" s="60"/>
      <c r="L11" s="60"/>
      <c r="M11" s="60"/>
      <c r="N11" s="60"/>
      <c r="O11" s="60"/>
      <c r="P11" s="60"/>
      <c r="Q11" s="60"/>
      <c r="R11" s="60"/>
      <c r="S11" s="60"/>
      <c r="T11" s="60"/>
      <c r="U11" s="60"/>
      <c r="V11" s="63"/>
      <c r="W11" s="63"/>
      <c r="X11" s="63"/>
      <c r="Y11" s="60"/>
      <c r="Z11" s="60"/>
      <c r="AA11" s="60"/>
    </row>
    <row r="12" spans="1:27" ht="16.5" customHeight="1" x14ac:dyDescent="0.2">
      <c r="E12" s="71"/>
      <c r="F12" s="60"/>
      <c r="G12" s="60"/>
      <c r="H12" s="60"/>
      <c r="I12" s="60"/>
      <c r="J12" s="60" t="s">
        <v>7</v>
      </c>
      <c r="K12" s="60">
        <f>IF(C27="X",210,IF(OR(C31="X",C33="X",C35="X",C37="X"),105,IF(C41="X",70,"void")))</f>
        <v>70</v>
      </c>
      <c r="L12" s="60"/>
      <c r="M12" s="60"/>
      <c r="N12" s="60"/>
      <c r="O12" s="60"/>
      <c r="P12" s="60"/>
      <c r="Q12" s="60"/>
      <c r="R12" s="60"/>
      <c r="S12" s="60"/>
      <c r="T12" s="60"/>
      <c r="U12" s="60"/>
      <c r="V12" s="63"/>
      <c r="W12" s="63"/>
      <c r="X12" s="63"/>
      <c r="Y12" s="60"/>
      <c r="Z12" s="60"/>
      <c r="AA12" s="60"/>
    </row>
    <row r="13" spans="1:27" ht="16.5" customHeight="1" thickBot="1" x14ac:dyDescent="0.25">
      <c r="A13" s="73" t="s">
        <v>61</v>
      </c>
      <c r="B13" s="5"/>
      <c r="C13" s="5"/>
      <c r="D13" s="6"/>
      <c r="E13" s="71"/>
      <c r="F13" s="60"/>
      <c r="G13" s="60"/>
      <c r="H13" s="60"/>
      <c r="I13" s="60"/>
      <c r="J13" s="60"/>
      <c r="K13" s="60"/>
      <c r="L13" s="60"/>
      <c r="M13" s="60"/>
      <c r="N13" s="60"/>
      <c r="O13" s="60"/>
      <c r="P13" s="60"/>
      <c r="Q13" s="60"/>
      <c r="R13" s="60"/>
      <c r="S13" s="60"/>
      <c r="T13" s="60"/>
      <c r="U13" s="60"/>
      <c r="V13" s="63"/>
      <c r="W13" s="63"/>
      <c r="X13" s="63"/>
      <c r="Y13" s="60"/>
      <c r="Z13" s="60"/>
      <c r="AA13" s="60"/>
    </row>
    <row r="14" spans="1:27" ht="16.5" customHeight="1" x14ac:dyDescent="0.2">
      <c r="A14" s="74"/>
      <c r="B14" s="10" t="s">
        <v>41</v>
      </c>
      <c r="C14" s="14">
        <v>75</v>
      </c>
      <c r="D14" s="15"/>
      <c r="E14" s="71"/>
      <c r="F14" s="60"/>
      <c r="G14" s="60"/>
      <c r="H14" s="60"/>
      <c r="I14" s="60"/>
      <c r="J14" s="60"/>
      <c r="K14" s="60"/>
      <c r="L14" s="60"/>
      <c r="M14" s="60"/>
      <c r="N14" s="60"/>
      <c r="O14" s="60"/>
      <c r="P14" s="60"/>
      <c r="Q14" s="60"/>
      <c r="R14" s="60"/>
      <c r="S14" s="60"/>
      <c r="T14" s="60"/>
      <c r="U14" s="60"/>
      <c r="V14" s="63"/>
      <c r="W14" s="63"/>
      <c r="X14" s="63"/>
      <c r="Y14" s="60"/>
      <c r="Z14" s="60"/>
      <c r="AA14" s="60"/>
    </row>
    <row r="15" spans="1:27" ht="16.5" customHeight="1" thickBot="1" x14ac:dyDescent="0.25">
      <c r="A15" s="74"/>
      <c r="B15" s="10" t="s">
        <v>42</v>
      </c>
      <c r="C15" s="16">
        <v>199.9</v>
      </c>
      <c r="D15" s="15" t="s">
        <v>43</v>
      </c>
      <c r="E15" s="71"/>
      <c r="F15" s="60"/>
      <c r="G15" s="60"/>
      <c r="H15" s="60"/>
      <c r="I15" s="60"/>
      <c r="J15" s="60"/>
      <c r="K15" s="60"/>
      <c r="L15" s="60"/>
      <c r="M15" s="60"/>
      <c r="N15" s="60"/>
      <c r="O15" s="60"/>
      <c r="P15" s="60"/>
      <c r="Q15" s="60"/>
      <c r="R15" s="60"/>
      <c r="S15" s="60"/>
      <c r="T15" s="60"/>
      <c r="U15" s="60"/>
      <c r="V15" s="63"/>
      <c r="W15" s="63"/>
      <c r="X15" s="63"/>
      <c r="Y15" s="60"/>
      <c r="Z15" s="60"/>
      <c r="AA15" s="60"/>
    </row>
    <row r="16" spans="1:27" ht="16.5" customHeight="1" x14ac:dyDescent="0.2">
      <c r="A16" s="75"/>
      <c r="B16" s="12"/>
      <c r="C16" s="12"/>
      <c r="D16" s="13"/>
      <c r="E16" s="71"/>
      <c r="F16" s="60"/>
      <c r="G16" s="60"/>
      <c r="H16" s="60"/>
      <c r="I16" s="60"/>
      <c r="J16" s="60"/>
      <c r="K16" s="60"/>
      <c r="L16" s="60"/>
      <c r="M16" s="60"/>
      <c r="N16" s="60"/>
      <c r="O16" s="60"/>
      <c r="P16" s="60"/>
      <c r="Q16" s="60"/>
      <c r="R16" s="60"/>
      <c r="S16" s="60"/>
      <c r="T16" s="60"/>
      <c r="U16" s="60"/>
      <c r="V16" s="63"/>
      <c r="W16" s="63"/>
      <c r="X16" s="63"/>
      <c r="Y16" s="60"/>
      <c r="Z16" s="60"/>
      <c r="AA16" s="60"/>
    </row>
    <row r="17" spans="1:27" ht="16.5" customHeight="1" x14ac:dyDescent="0.2">
      <c r="E17" s="71"/>
      <c r="F17" s="60"/>
      <c r="G17" s="60"/>
      <c r="H17" s="60"/>
      <c r="I17" s="60"/>
      <c r="J17" s="60"/>
      <c r="K17" s="60"/>
      <c r="L17" s="60"/>
      <c r="M17" s="60"/>
      <c r="N17" s="60"/>
      <c r="O17" s="60"/>
      <c r="P17" s="60"/>
      <c r="Q17" s="60"/>
      <c r="R17" s="60"/>
      <c r="S17" s="60"/>
      <c r="T17" s="60"/>
      <c r="U17" s="60"/>
      <c r="V17" s="63"/>
      <c r="W17" s="63"/>
      <c r="X17" s="63"/>
      <c r="Y17" s="60"/>
      <c r="Z17" s="60"/>
      <c r="AA17" s="60"/>
    </row>
    <row r="18" spans="1:27" ht="17.25" customHeight="1" thickBot="1" x14ac:dyDescent="0.25">
      <c r="A18" s="82" t="s">
        <v>62</v>
      </c>
      <c r="B18" s="17"/>
      <c r="C18" s="5"/>
      <c r="D18" s="6"/>
      <c r="E18" s="71"/>
      <c r="F18" s="60"/>
      <c r="G18" s="60"/>
      <c r="H18" s="60"/>
      <c r="I18" s="60"/>
      <c r="J18" s="60"/>
      <c r="K18" s="60"/>
      <c r="L18" s="60"/>
      <c r="M18" s="60"/>
      <c r="N18" s="60"/>
      <c r="O18" s="60"/>
      <c r="P18" s="60"/>
      <c r="Q18" s="60"/>
      <c r="R18" s="60"/>
      <c r="S18" s="60"/>
      <c r="T18" s="60"/>
      <c r="U18" s="60"/>
      <c r="V18" s="63"/>
      <c r="W18" s="63"/>
      <c r="X18" s="63"/>
      <c r="Y18" s="60"/>
      <c r="Z18" s="60"/>
      <c r="AA18" s="60"/>
    </row>
    <row r="19" spans="1:27" ht="17.25" customHeight="1" x14ac:dyDescent="0.2">
      <c r="A19" s="83"/>
      <c r="B19" s="18" t="s">
        <v>28</v>
      </c>
      <c r="C19" s="57">
        <v>160</v>
      </c>
      <c r="D19" s="76" t="s">
        <v>60</v>
      </c>
      <c r="E19" s="71"/>
      <c r="F19" s="60"/>
      <c r="G19" s="60"/>
      <c r="H19" s="60"/>
      <c r="I19" s="60"/>
      <c r="J19" s="60"/>
      <c r="K19" s="60"/>
      <c r="L19" s="60"/>
      <c r="M19" s="60"/>
      <c r="N19" s="60"/>
      <c r="O19" s="60">
        <f>INT(512/C20)</f>
        <v>5</v>
      </c>
      <c r="P19" s="60">
        <f>INT(363/C19)</f>
        <v>2</v>
      </c>
      <c r="Q19" s="60"/>
      <c r="R19" s="60"/>
      <c r="S19" s="60"/>
      <c r="T19" s="60"/>
      <c r="U19" s="60"/>
      <c r="V19" s="63"/>
      <c r="W19" s="63"/>
      <c r="X19" s="63"/>
      <c r="Y19" s="60"/>
      <c r="Z19" s="60"/>
      <c r="AA19" s="60"/>
    </row>
    <row r="20" spans="1:27" ht="17.25" customHeight="1" x14ac:dyDescent="0.2">
      <c r="A20" s="83"/>
      <c r="B20" s="18" t="s">
        <v>29</v>
      </c>
      <c r="C20" s="58">
        <v>100</v>
      </c>
      <c r="D20" s="77"/>
      <c r="E20" s="71"/>
      <c r="F20" s="60"/>
      <c r="G20" s="60"/>
      <c r="H20" s="60"/>
      <c r="I20" s="60"/>
      <c r="J20" s="60"/>
      <c r="K20" s="60"/>
      <c r="L20" s="60"/>
      <c r="M20" s="60"/>
      <c r="N20" s="60"/>
      <c r="O20" s="60"/>
      <c r="P20" s="60"/>
      <c r="Q20" s="60"/>
      <c r="R20" s="60"/>
      <c r="S20" s="60"/>
      <c r="T20" s="60"/>
      <c r="U20" s="60"/>
      <c r="V20" s="63"/>
      <c r="W20" s="63"/>
      <c r="X20" s="63"/>
      <c r="Y20" s="60"/>
      <c r="Z20" s="60"/>
      <c r="AA20" s="60"/>
    </row>
    <row r="21" spans="1:27" ht="17.25" customHeight="1" thickBot="1" x14ac:dyDescent="0.25">
      <c r="A21" s="83"/>
      <c r="B21" s="18" t="s">
        <v>76</v>
      </c>
      <c r="C21" s="59">
        <v>500</v>
      </c>
      <c r="D21" s="56"/>
      <c r="E21" s="71"/>
      <c r="F21" s="60"/>
      <c r="G21" s="60"/>
      <c r="H21" s="60"/>
      <c r="I21" s="60"/>
      <c r="J21" s="60"/>
      <c r="K21" s="60"/>
      <c r="L21" s="60"/>
      <c r="M21" s="60"/>
      <c r="N21" s="60"/>
      <c r="O21" s="60"/>
      <c r="P21" s="60"/>
      <c r="Q21" s="60"/>
      <c r="R21" s="60"/>
      <c r="S21" s="60"/>
      <c r="T21" s="60"/>
      <c r="U21" s="60"/>
      <c r="V21" s="63"/>
      <c r="W21" s="63"/>
      <c r="X21" s="63"/>
      <c r="Y21" s="60"/>
      <c r="Z21" s="60"/>
      <c r="AA21" s="60"/>
    </row>
    <row r="22" spans="1:27" ht="17.25" customHeight="1" x14ac:dyDescent="0.2">
      <c r="A22" s="84"/>
      <c r="B22" s="19"/>
      <c r="C22" s="20"/>
      <c r="D22" s="21"/>
      <c r="E22" s="71"/>
      <c r="F22" s="60"/>
      <c r="G22" s="60"/>
      <c r="H22" s="60"/>
      <c r="I22" s="60"/>
      <c r="J22" s="60"/>
      <c r="K22" s="60"/>
      <c r="L22" s="60"/>
      <c r="M22" s="60"/>
      <c r="N22" s="60"/>
      <c r="O22" s="60"/>
      <c r="P22" s="60"/>
      <c r="Q22" s="60"/>
      <c r="R22" s="60"/>
      <c r="S22" s="60"/>
      <c r="T22" s="60"/>
      <c r="U22" s="60"/>
      <c r="V22" s="63"/>
      <c r="W22" s="63"/>
      <c r="X22" s="63"/>
      <c r="Y22" s="60"/>
      <c r="Z22" s="60"/>
      <c r="AA22" s="60"/>
    </row>
    <row r="23" spans="1:27" ht="16.5" customHeight="1" x14ac:dyDescent="0.2">
      <c r="B23" s="10"/>
      <c r="C23" s="22"/>
      <c r="D23" s="8"/>
      <c r="E23" s="71"/>
      <c r="F23" s="60"/>
      <c r="G23" s="60"/>
      <c r="H23" s="60"/>
      <c r="I23" s="60"/>
      <c r="J23" s="60"/>
      <c r="K23" s="60"/>
      <c r="L23" s="60"/>
      <c r="M23" s="60"/>
      <c r="N23" s="60"/>
      <c r="O23" s="60"/>
      <c r="P23" s="60"/>
      <c r="Q23" s="60"/>
      <c r="R23" s="60"/>
      <c r="S23" s="60"/>
      <c r="T23" s="60"/>
      <c r="U23" s="60"/>
      <c r="V23" s="63"/>
      <c r="W23" s="63"/>
      <c r="X23" s="63"/>
      <c r="Y23" s="60"/>
      <c r="Z23" s="60"/>
      <c r="AA23" s="60"/>
    </row>
    <row r="24" spans="1:27" ht="16.5" customHeight="1" x14ac:dyDescent="0.2">
      <c r="A24" s="73" t="s">
        <v>63</v>
      </c>
      <c r="B24" s="5"/>
      <c r="C24" s="5"/>
      <c r="D24" s="6" t="s">
        <v>18</v>
      </c>
      <c r="E24" s="71"/>
      <c r="F24" s="60"/>
      <c r="G24" s="60"/>
      <c r="H24" s="60"/>
      <c r="I24" s="60"/>
      <c r="J24" s="60"/>
      <c r="K24" s="60"/>
      <c r="L24" s="60"/>
      <c r="M24" s="60"/>
      <c r="N24" s="60"/>
      <c r="O24" s="60"/>
      <c r="P24" s="60"/>
      <c r="Q24" s="60"/>
      <c r="R24" s="60"/>
      <c r="S24" s="60"/>
      <c r="T24" s="60"/>
      <c r="U24" s="60"/>
      <c r="V24" s="63"/>
      <c r="W24" s="63"/>
      <c r="X24" s="63"/>
      <c r="Y24" s="60"/>
      <c r="Z24" s="60"/>
      <c r="AA24" s="60"/>
    </row>
    <row r="25" spans="1:27" ht="16.5" customHeight="1" x14ac:dyDescent="0.2">
      <c r="A25" s="80"/>
      <c r="B25" s="48" t="s">
        <v>70</v>
      </c>
      <c r="C25" s="45"/>
      <c r="D25" s="11"/>
      <c r="E25" s="71"/>
      <c r="F25" s="60"/>
      <c r="G25" s="67"/>
      <c r="H25" s="67"/>
      <c r="I25" s="70"/>
      <c r="J25" s="61"/>
      <c r="K25" s="62"/>
      <c r="L25" s="61"/>
      <c r="M25" s="60"/>
      <c r="N25" s="60"/>
      <c r="O25" s="60"/>
      <c r="P25" s="60"/>
      <c r="Q25" s="60"/>
      <c r="R25" s="60"/>
      <c r="S25" s="60"/>
      <c r="T25" s="60"/>
      <c r="U25" s="60"/>
      <c r="V25" s="63"/>
      <c r="W25" s="63"/>
      <c r="X25" s="63"/>
      <c r="Y25" s="60"/>
      <c r="Z25" s="60"/>
      <c r="AA25" s="60"/>
    </row>
    <row r="26" spans="1:27" ht="8.25" customHeight="1" thickBot="1" x14ac:dyDescent="0.25">
      <c r="A26" s="80"/>
      <c r="B26" s="33"/>
      <c r="C26" s="43"/>
      <c r="D26" s="11"/>
      <c r="E26" s="71"/>
      <c r="F26" s="60"/>
      <c r="G26" s="67"/>
      <c r="H26" s="67"/>
      <c r="I26" s="67"/>
      <c r="J26" s="63"/>
      <c r="K26" s="63"/>
      <c r="L26" s="63"/>
      <c r="M26" s="63"/>
      <c r="N26" s="63"/>
      <c r="O26" s="63"/>
      <c r="P26" s="63"/>
      <c r="Q26" s="63"/>
      <c r="R26" s="63"/>
      <c r="S26" s="63"/>
      <c r="T26" s="63"/>
      <c r="U26" s="63"/>
      <c r="V26" s="63"/>
      <c r="W26" s="63"/>
      <c r="X26" s="63"/>
      <c r="Y26" s="60"/>
      <c r="Z26" s="60"/>
      <c r="AA26" s="60"/>
    </row>
    <row r="27" spans="1:27" ht="16.5" customHeight="1" thickBot="1" x14ac:dyDescent="0.25">
      <c r="A27" s="85"/>
      <c r="B27" s="54" t="s">
        <v>71</v>
      </c>
      <c r="C27" s="42"/>
      <c r="D27" s="76" t="s">
        <v>66</v>
      </c>
      <c r="E27" s="71"/>
      <c r="F27" s="60"/>
      <c r="G27" s="67"/>
      <c r="H27" s="67"/>
      <c r="I27" s="67"/>
      <c r="J27" s="63"/>
      <c r="K27" s="63"/>
      <c r="L27" s="63"/>
      <c r="M27" s="63"/>
      <c r="N27" s="63"/>
      <c r="O27" s="63"/>
      <c r="P27" s="63"/>
      <c r="Q27" s="63"/>
      <c r="R27" s="63"/>
      <c r="S27" s="63"/>
      <c r="T27" s="63"/>
      <c r="U27" s="63"/>
      <c r="V27" s="63"/>
      <c r="W27" s="63"/>
      <c r="X27" s="63"/>
      <c r="Y27" s="60"/>
      <c r="Z27" s="60"/>
      <c r="AA27" s="60"/>
    </row>
    <row r="28" spans="1:27" ht="17.25" customHeight="1" x14ac:dyDescent="0.2">
      <c r="A28" s="80"/>
      <c r="B28" s="33"/>
      <c r="C28" s="26"/>
      <c r="D28" s="76"/>
      <c r="E28" s="71"/>
      <c r="F28" s="60"/>
      <c r="G28" s="67"/>
      <c r="H28" s="67"/>
      <c r="I28" s="67"/>
      <c r="J28" s="63"/>
      <c r="K28" s="63"/>
      <c r="L28" s="63"/>
      <c r="M28" s="63"/>
      <c r="N28" s="63"/>
      <c r="O28" s="63"/>
      <c r="P28" s="63"/>
      <c r="Q28" s="63"/>
      <c r="R28" s="63"/>
      <c r="S28" s="63"/>
      <c r="T28" s="63"/>
      <c r="U28" s="63"/>
      <c r="V28" s="63"/>
      <c r="W28" s="63"/>
      <c r="X28" s="63"/>
      <c r="Y28" s="60"/>
      <c r="Z28" s="60"/>
      <c r="AA28" s="60"/>
    </row>
    <row r="29" spans="1:27" ht="16.5" customHeight="1" x14ac:dyDescent="0.2">
      <c r="A29" s="80"/>
      <c r="B29" s="48" t="s">
        <v>30</v>
      </c>
      <c r="C29" s="10"/>
      <c r="D29" s="76"/>
      <c r="E29" s="71"/>
      <c r="F29" s="60"/>
      <c r="G29" s="67"/>
      <c r="H29" s="67"/>
      <c r="I29" s="67"/>
      <c r="J29" s="63"/>
      <c r="K29" s="63"/>
      <c r="L29" s="63"/>
      <c r="M29" s="63"/>
      <c r="N29" s="63"/>
      <c r="O29" s="64"/>
      <c r="P29" s="63"/>
      <c r="Q29" s="63"/>
      <c r="R29" s="63"/>
      <c r="S29" s="63"/>
      <c r="T29" s="63"/>
      <c r="U29" s="63"/>
      <c r="V29" s="63"/>
      <c r="W29" s="63"/>
      <c r="X29" s="63"/>
      <c r="Y29" s="60"/>
      <c r="Z29" s="60"/>
      <c r="AA29" s="60"/>
    </row>
    <row r="30" spans="1:27" ht="8.25" customHeight="1" thickBot="1" x14ac:dyDescent="0.25">
      <c r="A30" s="80"/>
      <c r="B30" s="33"/>
      <c r="C30" s="26"/>
      <c r="D30" s="76"/>
      <c r="E30" s="71"/>
      <c r="F30" s="60"/>
      <c r="G30" s="67"/>
      <c r="H30" s="67"/>
      <c r="I30" s="67"/>
      <c r="J30" s="63"/>
      <c r="K30" s="63"/>
      <c r="L30" s="63"/>
      <c r="M30" s="63"/>
      <c r="N30" s="63"/>
      <c r="O30" s="63"/>
      <c r="P30" s="63"/>
      <c r="Q30" s="63"/>
      <c r="R30" s="63"/>
      <c r="S30" s="63"/>
      <c r="T30" s="63"/>
      <c r="U30" s="63"/>
      <c r="V30" s="63"/>
      <c r="W30" s="63"/>
      <c r="X30" s="63"/>
      <c r="Y30" s="60"/>
      <c r="Z30" s="60"/>
      <c r="AA30" s="60"/>
    </row>
    <row r="31" spans="1:27" ht="16.5" customHeight="1" thickBot="1" x14ac:dyDescent="0.25">
      <c r="A31" s="74"/>
      <c r="B31" s="49" t="s">
        <v>33</v>
      </c>
      <c r="C31" s="42"/>
      <c r="D31" s="76"/>
      <c r="E31" s="71"/>
      <c r="F31" s="60"/>
      <c r="G31" s="67"/>
      <c r="H31" s="67"/>
      <c r="I31" s="67"/>
      <c r="J31" s="63"/>
      <c r="K31" s="63"/>
      <c r="L31" s="63"/>
      <c r="M31" s="63"/>
      <c r="N31" s="63"/>
      <c r="O31" s="63"/>
      <c r="P31" s="63"/>
      <c r="Q31" s="63"/>
      <c r="R31" s="63"/>
      <c r="S31" s="63"/>
      <c r="T31" s="63"/>
      <c r="U31" s="63"/>
      <c r="V31" s="63"/>
      <c r="W31" s="63"/>
      <c r="X31" s="63"/>
      <c r="Y31" s="60"/>
      <c r="Z31" s="60"/>
      <c r="AA31" s="60"/>
    </row>
    <row r="32" spans="1:27" ht="8.25" customHeight="1" thickBot="1" x14ac:dyDescent="0.25">
      <c r="A32" s="74"/>
      <c r="B32" s="33"/>
      <c r="C32" s="43"/>
      <c r="D32" s="76"/>
      <c r="E32" s="71"/>
      <c r="F32" s="60"/>
      <c r="G32" s="67"/>
      <c r="H32" s="67"/>
      <c r="I32" s="67"/>
      <c r="J32" s="63"/>
      <c r="K32" s="63"/>
      <c r="L32" s="63"/>
      <c r="M32" s="63"/>
      <c r="N32" s="63"/>
      <c r="O32" s="63"/>
      <c r="P32" s="63"/>
      <c r="Q32" s="63"/>
      <c r="R32" s="63"/>
      <c r="S32" s="63"/>
      <c r="T32" s="63"/>
      <c r="U32" s="63"/>
      <c r="V32" s="63"/>
      <c r="W32" s="63"/>
      <c r="X32" s="63"/>
      <c r="Y32" s="60"/>
      <c r="Z32" s="60"/>
      <c r="AA32" s="60"/>
    </row>
    <row r="33" spans="1:28" ht="16.5" customHeight="1" thickBot="1" x14ac:dyDescent="0.25">
      <c r="A33" s="74"/>
      <c r="B33" s="50" t="s">
        <v>34</v>
      </c>
      <c r="C33" s="42"/>
      <c r="D33" s="76"/>
      <c r="E33" s="71"/>
      <c r="F33" s="60"/>
      <c r="G33" s="67"/>
      <c r="H33" s="67"/>
      <c r="I33" s="67"/>
      <c r="J33" s="63"/>
      <c r="K33" s="63"/>
      <c r="L33" s="63"/>
      <c r="M33" s="63"/>
      <c r="N33" s="63"/>
      <c r="O33" s="64"/>
      <c r="P33" s="63"/>
      <c r="Q33" s="63"/>
      <c r="R33" s="63"/>
      <c r="S33" s="63"/>
      <c r="T33" s="63"/>
      <c r="U33" s="63"/>
      <c r="V33" s="63"/>
      <c r="W33" s="63"/>
      <c r="X33" s="63"/>
      <c r="Y33" s="60"/>
      <c r="Z33" s="60"/>
      <c r="AA33" s="60"/>
    </row>
    <row r="34" spans="1:28" ht="8.25" customHeight="1" thickBot="1" x14ac:dyDescent="0.25">
      <c r="A34" s="74"/>
      <c r="B34" s="33"/>
      <c r="C34" s="43"/>
      <c r="D34" s="76"/>
      <c r="E34" s="71"/>
      <c r="F34" s="60"/>
      <c r="G34" s="67"/>
      <c r="H34" s="67"/>
      <c r="I34" s="67"/>
      <c r="J34" s="63"/>
      <c r="K34" s="63"/>
      <c r="L34" s="63"/>
      <c r="M34" s="63"/>
      <c r="N34" s="63"/>
      <c r="O34" s="63"/>
      <c r="P34" s="63"/>
      <c r="Q34" s="63"/>
      <c r="R34" s="63"/>
      <c r="S34" s="63"/>
      <c r="T34" s="63"/>
      <c r="U34" s="63"/>
      <c r="V34" s="63"/>
      <c r="W34" s="63"/>
      <c r="X34" s="63"/>
      <c r="Y34" s="60"/>
      <c r="Z34" s="60"/>
      <c r="AA34" s="60"/>
    </row>
    <row r="35" spans="1:28" ht="16.5" customHeight="1" thickBot="1" x14ac:dyDescent="0.25">
      <c r="A35" s="74"/>
      <c r="B35" s="51" t="s">
        <v>35</v>
      </c>
      <c r="C35" s="42"/>
      <c r="D35" s="76"/>
      <c r="E35" s="71"/>
      <c r="F35" s="72" t="s">
        <v>89</v>
      </c>
      <c r="G35" s="67"/>
      <c r="H35" s="67"/>
      <c r="I35" s="67"/>
      <c r="J35" s="63"/>
      <c r="K35" s="63"/>
      <c r="L35" s="63"/>
      <c r="M35" s="63"/>
      <c r="N35" s="63"/>
      <c r="O35" s="63"/>
      <c r="P35" s="63"/>
      <c r="Q35" s="63"/>
      <c r="R35" s="63"/>
      <c r="S35" s="63"/>
      <c r="T35" s="63"/>
      <c r="U35" s="63"/>
      <c r="V35" s="63"/>
      <c r="W35" s="63"/>
      <c r="X35" s="63"/>
      <c r="Y35" s="60"/>
      <c r="Z35" s="60"/>
      <c r="AA35" s="60"/>
    </row>
    <row r="36" spans="1:28" ht="8.25" customHeight="1" thickBot="1" x14ac:dyDescent="0.25">
      <c r="A36" s="74"/>
      <c r="B36" s="33"/>
      <c r="C36" s="43"/>
      <c r="D36" s="76"/>
      <c r="E36" s="71"/>
      <c r="F36" s="72"/>
      <c r="G36" s="67"/>
      <c r="H36" s="67"/>
      <c r="I36" s="67"/>
      <c r="J36" s="63"/>
      <c r="K36" s="63"/>
      <c r="L36" s="63"/>
      <c r="M36" s="63"/>
      <c r="N36" s="63"/>
      <c r="O36" s="63"/>
      <c r="P36" s="63"/>
      <c r="Q36" s="63"/>
      <c r="R36" s="63"/>
      <c r="S36" s="63"/>
      <c r="T36" s="63"/>
      <c r="U36" s="63"/>
      <c r="V36" s="63"/>
      <c r="W36" s="63"/>
      <c r="X36" s="63"/>
      <c r="Y36" s="60"/>
      <c r="Z36" s="60"/>
      <c r="AA36" s="60"/>
    </row>
    <row r="37" spans="1:28" ht="16.5" customHeight="1" thickBot="1" x14ac:dyDescent="0.25">
      <c r="A37" s="74"/>
      <c r="B37" s="52" t="s">
        <v>36</v>
      </c>
      <c r="C37" s="42"/>
      <c r="D37" s="76"/>
      <c r="E37" s="71"/>
      <c r="F37" s="72"/>
      <c r="G37" s="67"/>
      <c r="H37" s="67"/>
      <c r="I37" s="67"/>
      <c r="J37" s="65"/>
      <c r="K37" s="65"/>
      <c r="L37" s="65"/>
      <c r="M37" s="65"/>
      <c r="N37" s="65"/>
      <c r="O37" s="65"/>
      <c r="P37" s="65"/>
      <c r="Q37" s="65"/>
      <c r="R37" s="65"/>
      <c r="S37" s="65"/>
      <c r="T37" s="65"/>
      <c r="U37" s="65"/>
      <c r="V37" s="65"/>
      <c r="W37" s="65"/>
      <c r="X37" s="65"/>
    </row>
    <row r="38" spans="1:28" ht="16.5" customHeight="1" x14ac:dyDescent="0.2">
      <c r="A38" s="74"/>
      <c r="B38" s="5"/>
      <c r="C38" s="44"/>
      <c r="D38" s="76"/>
      <c r="E38" s="71"/>
      <c r="F38" s="72"/>
      <c r="G38" s="67"/>
      <c r="H38" s="67"/>
      <c r="I38" s="67"/>
      <c r="J38" s="65"/>
      <c r="K38" s="65"/>
      <c r="L38" s="65"/>
      <c r="M38" s="65"/>
      <c r="N38" s="65"/>
      <c r="O38" s="65"/>
      <c r="P38" s="65"/>
      <c r="Q38" s="65"/>
      <c r="R38" s="65"/>
      <c r="S38" s="65"/>
      <c r="T38" s="65"/>
      <c r="U38" s="65"/>
      <c r="V38" s="65"/>
      <c r="W38" s="65"/>
      <c r="X38" s="65"/>
    </row>
    <row r="39" spans="1:28" ht="16.5" customHeight="1" x14ac:dyDescent="0.2">
      <c r="A39" s="74"/>
      <c r="B39" s="48" t="s">
        <v>31</v>
      </c>
      <c r="C39" s="45"/>
      <c r="D39" s="76"/>
      <c r="E39" s="71"/>
      <c r="F39" s="72"/>
      <c r="G39" s="67"/>
      <c r="H39" s="67"/>
      <c r="I39" s="67"/>
      <c r="J39" s="65"/>
      <c r="K39" s="65"/>
      <c r="L39" s="65"/>
      <c r="M39" s="65"/>
      <c r="N39" s="65"/>
      <c r="O39" s="65"/>
      <c r="P39" s="65"/>
      <c r="Q39" s="65"/>
      <c r="R39" s="65"/>
      <c r="S39" s="65"/>
      <c r="T39" s="65"/>
      <c r="U39" s="65"/>
      <c r="V39" s="65"/>
      <c r="W39" s="65"/>
      <c r="X39" s="65"/>
    </row>
    <row r="40" spans="1:28" ht="8.25" customHeight="1" thickBot="1" x14ac:dyDescent="0.25">
      <c r="A40" s="74"/>
      <c r="B40" s="33"/>
      <c r="C40" s="43"/>
      <c r="D40" s="76"/>
      <c r="E40" s="71"/>
      <c r="F40" s="72"/>
      <c r="G40" s="67"/>
      <c r="H40" s="67"/>
      <c r="I40" s="67"/>
      <c r="J40" s="65"/>
      <c r="K40" s="65"/>
      <c r="L40" s="65"/>
      <c r="M40" s="65"/>
      <c r="N40" s="65"/>
      <c r="O40" s="65"/>
      <c r="P40" s="65"/>
      <c r="Q40" s="65"/>
      <c r="R40" s="65"/>
      <c r="S40" s="65"/>
      <c r="T40" s="65"/>
      <c r="U40" s="65"/>
      <c r="V40" s="65"/>
      <c r="W40" s="65"/>
      <c r="X40" s="65"/>
    </row>
    <row r="41" spans="1:28" ht="16.5" customHeight="1" thickBot="1" x14ac:dyDescent="0.25">
      <c r="A41" s="74"/>
      <c r="B41" s="49" t="s">
        <v>33</v>
      </c>
      <c r="C41" s="42" t="s">
        <v>5</v>
      </c>
      <c r="D41" s="76"/>
      <c r="E41" s="71"/>
      <c r="F41" s="72"/>
      <c r="G41" s="67"/>
      <c r="H41" s="67"/>
      <c r="I41" s="67"/>
      <c r="J41" s="65"/>
      <c r="K41" s="65"/>
      <c r="L41" s="65"/>
      <c r="M41" s="65"/>
      <c r="N41" s="65"/>
      <c r="O41" s="65"/>
      <c r="P41" s="65"/>
      <c r="Q41" s="65"/>
      <c r="R41" s="65"/>
      <c r="S41" s="65"/>
      <c r="T41" s="65"/>
      <c r="U41" s="65"/>
      <c r="V41" s="65"/>
      <c r="W41" s="65"/>
      <c r="X41" s="65"/>
    </row>
    <row r="42" spans="1:28" ht="8.25" customHeight="1" x14ac:dyDescent="0.2">
      <c r="A42" s="74"/>
      <c r="B42" s="33"/>
      <c r="C42" s="26"/>
      <c r="D42" s="47"/>
      <c r="E42" s="71"/>
      <c r="F42" s="72"/>
      <c r="G42" s="67"/>
      <c r="H42" s="67"/>
      <c r="I42" s="67"/>
      <c r="J42" s="65"/>
      <c r="K42" s="65"/>
      <c r="L42" s="65"/>
      <c r="M42" s="65"/>
      <c r="N42" s="65"/>
      <c r="O42" s="65"/>
      <c r="P42" s="65"/>
      <c r="Q42" s="65"/>
      <c r="R42" s="65"/>
      <c r="S42" s="65"/>
      <c r="T42" s="65"/>
      <c r="U42" s="65"/>
      <c r="V42" s="65"/>
      <c r="W42" s="65"/>
      <c r="X42" s="65"/>
    </row>
    <row r="43" spans="1:28" ht="16.5" customHeight="1" x14ac:dyDescent="0.2">
      <c r="A43" s="75"/>
      <c r="B43" s="53"/>
      <c r="C43" s="32"/>
      <c r="D43" s="21"/>
      <c r="E43" s="71"/>
      <c r="F43" s="72"/>
      <c r="G43" s="67"/>
      <c r="H43" s="67"/>
      <c r="I43" s="67"/>
      <c r="J43" s="65"/>
      <c r="K43" s="65"/>
      <c r="L43" s="65"/>
      <c r="M43" s="65"/>
      <c r="N43" s="65"/>
      <c r="O43" s="66"/>
      <c r="P43" s="65"/>
      <c r="Q43" s="65"/>
      <c r="R43" s="65"/>
      <c r="S43" s="65"/>
      <c r="T43" s="65"/>
      <c r="U43" s="65"/>
      <c r="V43" s="65"/>
      <c r="W43" s="65"/>
      <c r="X43" s="65"/>
    </row>
    <row r="44" spans="1:28" ht="16.5" customHeight="1" x14ac:dyDescent="0.2">
      <c r="B44" s="33"/>
      <c r="C44" s="10"/>
      <c r="D44" s="34"/>
      <c r="E44" s="71"/>
      <c r="F44" s="72"/>
      <c r="G44" s="67"/>
      <c r="H44" s="67"/>
      <c r="I44" s="67"/>
      <c r="J44" s="65"/>
      <c r="K44" s="65"/>
      <c r="L44" s="65"/>
      <c r="M44" s="65"/>
      <c r="N44" s="65"/>
      <c r="O44" s="65"/>
      <c r="P44" s="65"/>
      <c r="Q44" s="65"/>
      <c r="R44" s="65"/>
      <c r="S44" s="65"/>
      <c r="T44" s="65"/>
      <c r="U44" s="65"/>
      <c r="V44" s="65"/>
      <c r="W44" s="65"/>
      <c r="X44" s="65"/>
      <c r="AB44" s="4"/>
    </row>
    <row r="45" spans="1:28" ht="16.5" customHeight="1" thickBot="1" x14ac:dyDescent="0.25">
      <c r="A45" s="73" t="s">
        <v>64</v>
      </c>
      <c r="B45" s="35"/>
      <c r="C45" s="5"/>
      <c r="D45" s="36"/>
      <c r="E45" s="71"/>
      <c r="F45" s="72"/>
      <c r="G45" s="67"/>
      <c r="H45" s="67"/>
      <c r="I45" s="67"/>
    </row>
    <row r="46" spans="1:28" ht="16.5" customHeight="1" thickBot="1" x14ac:dyDescent="0.25">
      <c r="A46" s="74"/>
      <c r="B46" s="18" t="s">
        <v>37</v>
      </c>
      <c r="C46" s="28"/>
      <c r="D46" s="15" t="s">
        <v>38</v>
      </c>
      <c r="E46" s="71"/>
      <c r="F46" s="72"/>
      <c r="G46" s="67"/>
      <c r="H46" s="67"/>
      <c r="I46" s="67"/>
      <c r="M46" s="23"/>
      <c r="N46" s="23"/>
    </row>
    <row r="47" spans="1:28" ht="16.5" customHeight="1" x14ac:dyDescent="0.2">
      <c r="A47" s="75"/>
      <c r="B47" s="19"/>
      <c r="C47" s="32"/>
      <c r="D47" s="37"/>
      <c r="E47" s="71"/>
      <c r="F47" s="72"/>
      <c r="G47" s="67"/>
      <c r="H47" s="67"/>
      <c r="I47" s="67"/>
    </row>
    <row r="48" spans="1:28" ht="16.5" customHeight="1" x14ac:dyDescent="0.2">
      <c r="E48" s="71"/>
      <c r="F48" s="72"/>
      <c r="G48" s="67"/>
      <c r="H48" s="67"/>
      <c r="I48" s="67"/>
    </row>
    <row r="49" spans="1:9" ht="16.5" customHeight="1" thickBot="1" x14ac:dyDescent="0.25">
      <c r="A49" s="73" t="s">
        <v>65</v>
      </c>
      <c r="B49" s="5"/>
      <c r="C49" s="5"/>
      <c r="D49" s="6"/>
      <c r="E49" s="71"/>
      <c r="F49" s="72"/>
      <c r="G49" s="67"/>
      <c r="H49" s="67"/>
      <c r="I49" s="67"/>
    </row>
    <row r="50" spans="1:9" ht="16.5" customHeight="1" x14ac:dyDescent="0.2">
      <c r="A50" s="74"/>
      <c r="B50" s="10" t="str">
        <f>CONCATENATE("   EUR/pc from ",1*$K$6,"pcs [=1 batch]")</f>
        <v xml:space="preserve">   EUR/pc from 9pcs [=1 batch]</v>
      </c>
      <c r="C50" s="14">
        <f>ROUNDUP((106/K8+(IF(K10=0,0,9)/K8)+(IF(K12=70,0,IF(K12=105,18/K8,IF(K12=210,98/K8,"void"))))+(IF(C46="X",(36/K8)+1.9,0)))/10,2)*10</f>
        <v>11.799999999999999</v>
      </c>
      <c r="D50" s="15"/>
      <c r="E50" s="71"/>
      <c r="F50" s="72"/>
      <c r="G50" s="67"/>
      <c r="H50" s="67"/>
      <c r="I50" s="67"/>
    </row>
    <row r="51" spans="1:9" ht="16.5" customHeight="1" x14ac:dyDescent="0.2">
      <c r="A51" s="74"/>
      <c r="B51" s="10" t="str">
        <f>CONCATENATE("   EUR/pc from ",4*$K$6,"pcs")</f>
        <v xml:space="preserve">   EUR/pc from 36pcs</v>
      </c>
      <c r="C51" s="38">
        <f>ROUNDUP((80/K8+(IF(K10=0,0,9)/K8)+(IF(K12=70,0,IF(K12=105,18/K8,IF(K12=210,82/K8,"void"))))+(IF(C46="X",(36/K8)+1.2,0)))/10,2)*10</f>
        <v>8.9</v>
      </c>
      <c r="D51" s="15"/>
      <c r="E51" s="71"/>
      <c r="F51" s="72"/>
      <c r="G51" s="67"/>
      <c r="H51" s="67"/>
      <c r="I51" s="67"/>
    </row>
    <row r="52" spans="1:9" ht="16.5" customHeight="1" x14ac:dyDescent="0.2">
      <c r="A52" s="74"/>
      <c r="B52" s="10" t="str">
        <f>CONCATENATE("   EUR/pc from ",10*$K$6,"pcs")</f>
        <v xml:space="preserve">   EUR/pc from 90pcs</v>
      </c>
      <c r="C52" s="38">
        <f>ROUNDDOWN((68.5/K8+(IF(K10=0,0,9)/K8)+(IF(K12=70,0,IF(K12=105,18/K8,IF(K12=210,82/K8,"void"))))+(IF(C46="X",(24/K8)+0.9,0)))/5,2)*5</f>
        <v>7.6</v>
      </c>
      <c r="D52" s="15"/>
      <c r="E52" s="71"/>
      <c r="F52" s="72"/>
      <c r="G52" s="67"/>
      <c r="H52" s="67"/>
      <c r="I52" s="67"/>
    </row>
    <row r="53" spans="1:9" ht="16.5" customHeight="1" thickBot="1" x14ac:dyDescent="0.25">
      <c r="A53" s="74"/>
      <c r="B53" s="10" t="str">
        <f>CONCATENATE("   EUR/pc from ",25*$K$6,"pcs")</f>
        <v xml:space="preserve">   EUR/pc from 225pcs</v>
      </c>
      <c r="C53" s="16">
        <f>ROUNDDOWN((58/K8+(IF(K10=0,0,9)/K8)+(IF(K12=70,0,IF(K12=105,18/K8,IF(K12=210,82/K8,"void"))))+(IF(C46="X",(20/K8)+0.9,0)))/5,2)*5</f>
        <v>6.4</v>
      </c>
      <c r="D53" s="15"/>
      <c r="E53" s="71"/>
      <c r="F53" s="72"/>
      <c r="G53" s="67"/>
      <c r="H53" s="67"/>
      <c r="I53" s="67"/>
    </row>
    <row r="54" spans="1:9" ht="16.5" customHeight="1" x14ac:dyDescent="0.2">
      <c r="A54" s="75"/>
      <c r="B54" s="12"/>
      <c r="C54" s="12"/>
      <c r="D54" s="13"/>
      <c r="E54" s="71"/>
      <c r="F54" s="72"/>
      <c r="G54" s="67"/>
      <c r="H54" s="67"/>
      <c r="I54" s="67"/>
    </row>
    <row r="55" spans="1:9" ht="15" customHeight="1" x14ac:dyDescent="0.2">
      <c r="A55" s="39"/>
      <c r="B55" s="10"/>
      <c r="C55" s="10"/>
      <c r="D55" s="10"/>
      <c r="E55" s="71"/>
      <c r="F55" s="72"/>
      <c r="G55" s="67"/>
      <c r="H55" s="67"/>
      <c r="I55" s="67"/>
    </row>
    <row r="56" spans="1:9" ht="15" customHeight="1" thickBot="1" x14ac:dyDescent="0.25">
      <c r="A56" s="73" t="s">
        <v>67</v>
      </c>
      <c r="B56" s="17"/>
      <c r="C56" s="5"/>
      <c r="D56" s="6"/>
      <c r="E56" s="71"/>
      <c r="F56" s="72"/>
      <c r="G56" s="67"/>
      <c r="H56" s="67"/>
      <c r="I56" s="67"/>
    </row>
    <row r="57" spans="1:9" ht="15" customHeight="1" x14ac:dyDescent="0.2">
      <c r="A57" s="74"/>
      <c r="B57" s="18" t="s">
        <v>39</v>
      </c>
      <c r="C57" s="40">
        <f>IF(K12=105,1040/K8,640/K8)</f>
        <v>71.111111111111114</v>
      </c>
      <c r="D57" s="11"/>
      <c r="E57" s="71"/>
      <c r="F57" s="72"/>
      <c r="G57" s="67"/>
      <c r="H57" s="67"/>
      <c r="I57" s="67"/>
    </row>
    <row r="58" spans="1:9" ht="15" customHeight="1" thickBot="1" x14ac:dyDescent="0.25">
      <c r="A58" s="74"/>
      <c r="B58" s="18" t="s">
        <v>40</v>
      </c>
      <c r="C58" s="41">
        <f>IF(K12=105,2300/K8,1415/K8)</f>
        <v>157.22222222222223</v>
      </c>
      <c r="D58" s="11"/>
      <c r="E58" s="71"/>
      <c r="F58" s="72"/>
      <c r="G58" s="67"/>
      <c r="H58" s="67"/>
      <c r="I58" s="67"/>
    </row>
    <row r="59" spans="1:9" ht="15" customHeight="1" x14ac:dyDescent="0.2">
      <c r="A59" s="75"/>
      <c r="B59" s="19"/>
      <c r="C59" s="12"/>
      <c r="D59" s="13"/>
      <c r="E59" s="71"/>
      <c r="F59" s="72"/>
      <c r="G59" s="67"/>
      <c r="H59" s="67"/>
      <c r="I59" s="67"/>
    </row>
  </sheetData>
  <sheetProtection password="DBAD" sheet="1" objects="1" scenarios="1" selectLockedCells="1"/>
  <mergeCells count="12">
    <mergeCell ref="E1:E59"/>
    <mergeCell ref="F35:F59"/>
    <mergeCell ref="A45:A47"/>
    <mergeCell ref="A49:A54"/>
    <mergeCell ref="A56:A59"/>
    <mergeCell ref="D19:D20"/>
    <mergeCell ref="A1:D1"/>
    <mergeCell ref="A2:A11"/>
    <mergeCell ref="A13:A16"/>
    <mergeCell ref="A18:A22"/>
    <mergeCell ref="A24:A43"/>
    <mergeCell ref="D27:D41"/>
  </mergeCells>
  <pageMargins left="0.78740157480314965" right="0.78740157480314965" top="0.78740157480314965" bottom="0.78740157480314965" header="0.51181102362204722" footer="0.51181102362204722"/>
  <pageSetup paperSize="9" scale="70" orientation="portrait" r:id="rId1"/>
  <headerFooter alignWithMargins="0"/>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9"/>
  <sheetViews>
    <sheetView tabSelected="1" topLeftCell="A17" zoomScaleNormal="100" workbookViewId="0">
      <selection sqref="A1:D1"/>
    </sheetView>
  </sheetViews>
  <sheetFormatPr baseColWidth="10" defaultRowHeight="12.75" x14ac:dyDescent="0.2"/>
  <cols>
    <col min="1" max="1" width="13.7109375" style="4" customWidth="1"/>
    <col min="2" max="2" width="41.85546875" style="4" bestFit="1" customWidth="1"/>
    <col min="3" max="3" width="11.42578125" style="4"/>
    <col min="4" max="4" width="56.140625" style="4" bestFit="1" customWidth="1"/>
    <col min="5" max="5" width="11.42578125" style="2"/>
    <col min="6" max="6" width="121" style="2" customWidth="1"/>
    <col min="7" max="22" width="11.42578125" style="2"/>
    <col min="23" max="23" width="11.42578125" style="1"/>
    <col min="24" max="27" width="11.42578125" style="3"/>
    <col min="28" max="16384" width="11.42578125" style="4"/>
  </cols>
  <sheetData>
    <row r="1" spans="1:26" ht="75" customHeight="1" x14ac:dyDescent="0.2">
      <c r="A1" s="78" t="s">
        <v>68</v>
      </c>
      <c r="B1" s="79"/>
      <c r="C1" s="79"/>
      <c r="D1" s="79"/>
      <c r="E1" s="60"/>
      <c r="F1" s="60"/>
      <c r="G1" s="60"/>
      <c r="H1" s="60"/>
      <c r="I1" s="60"/>
      <c r="J1" s="60"/>
      <c r="K1" s="60"/>
      <c r="L1" s="60"/>
      <c r="M1" s="60"/>
      <c r="N1" s="60"/>
      <c r="O1" s="60"/>
      <c r="P1" s="60"/>
      <c r="Q1" s="60"/>
      <c r="R1" s="60"/>
      <c r="S1" s="60"/>
      <c r="T1" s="60"/>
      <c r="U1" s="60"/>
      <c r="V1" s="60"/>
      <c r="W1" s="60"/>
      <c r="X1" s="60"/>
      <c r="Y1" s="60"/>
      <c r="Z1" s="60"/>
    </row>
    <row r="2" spans="1:26" ht="16.5" customHeight="1" x14ac:dyDescent="0.2">
      <c r="A2" s="73" t="s">
        <v>51</v>
      </c>
      <c r="B2" s="5"/>
      <c r="C2" s="5"/>
      <c r="D2" s="6"/>
      <c r="E2" s="60"/>
      <c r="F2" s="10"/>
      <c r="G2" s="60"/>
      <c r="H2" s="60"/>
      <c r="I2" s="60"/>
      <c r="J2" s="60"/>
      <c r="K2" s="60"/>
      <c r="L2" s="60"/>
      <c r="M2" s="60"/>
      <c r="N2" s="60"/>
      <c r="O2" s="60"/>
      <c r="P2" s="60"/>
      <c r="Q2" s="60">
        <v>552</v>
      </c>
      <c r="R2" s="60"/>
      <c r="S2" s="60"/>
      <c r="T2" s="60"/>
      <c r="U2" s="60"/>
      <c r="V2" s="60"/>
      <c r="W2" s="60"/>
      <c r="X2" s="60"/>
      <c r="Y2" s="60"/>
      <c r="Z2" s="60"/>
    </row>
    <row r="3" spans="1:26" ht="16.5" customHeight="1" x14ac:dyDescent="0.2">
      <c r="A3" s="80"/>
      <c r="B3" s="7" t="s">
        <v>84</v>
      </c>
      <c r="C3" s="8"/>
      <c r="D3" s="47"/>
      <c r="E3" s="60"/>
      <c r="F3" s="67"/>
      <c r="G3" s="60"/>
      <c r="H3" s="60"/>
      <c r="I3" s="60"/>
      <c r="J3" s="60"/>
      <c r="K3" s="60" t="s">
        <v>0</v>
      </c>
      <c r="L3" s="60" t="s">
        <v>1</v>
      </c>
      <c r="M3" s="60"/>
      <c r="N3" s="60"/>
      <c r="O3" s="60"/>
      <c r="P3" s="60"/>
      <c r="Q3" s="60">
        <v>387</v>
      </c>
      <c r="R3" s="60"/>
      <c r="S3" s="60"/>
      <c r="T3" s="60"/>
      <c r="U3" s="60"/>
      <c r="V3" s="60"/>
      <c r="W3" s="60"/>
      <c r="X3" s="60"/>
      <c r="Y3" s="60"/>
      <c r="Z3" s="60"/>
    </row>
    <row r="4" spans="1:26" ht="16.5" customHeight="1" x14ac:dyDescent="0.2">
      <c r="A4" s="80"/>
      <c r="B4" s="7" t="s">
        <v>26</v>
      </c>
      <c r="C4" s="9"/>
      <c r="D4" s="46"/>
      <c r="E4" s="60"/>
      <c r="F4" s="60"/>
      <c r="G4" s="60"/>
      <c r="H4" s="60"/>
      <c r="I4" s="60" t="s">
        <v>2</v>
      </c>
      <c r="J4" s="60">
        <f>INT((Q2-Q4)/(C19+Q6))*INT((Q3-Q4)/(C20+Q5))</f>
        <v>9</v>
      </c>
      <c r="K4" s="60">
        <f>512-INT(512/(C19+9))*(C19+9)</f>
        <v>5</v>
      </c>
      <c r="L4" s="60">
        <f>363-INT(363/(C20+9))*(C20+9)</f>
        <v>36</v>
      </c>
      <c r="M4" s="60"/>
      <c r="N4" s="60">
        <f>INT(512/C19)</f>
        <v>3</v>
      </c>
      <c r="O4" s="60">
        <f>INT(363/C20)</f>
        <v>3</v>
      </c>
      <c r="P4" s="60"/>
      <c r="Q4" s="60">
        <v>20</v>
      </c>
      <c r="R4" s="60"/>
      <c r="S4" s="60"/>
      <c r="T4" s="60"/>
      <c r="U4" s="60"/>
      <c r="V4" s="60"/>
      <c r="W4" s="60"/>
      <c r="X4" s="60"/>
      <c r="Y4" s="60"/>
      <c r="Z4" s="60"/>
    </row>
    <row r="5" spans="1:26" ht="16.5" customHeight="1" x14ac:dyDescent="0.2">
      <c r="A5" s="80"/>
      <c r="B5" s="10"/>
      <c r="C5" s="10"/>
      <c r="D5" s="11"/>
      <c r="E5" s="60"/>
      <c r="F5" s="60"/>
      <c r="G5" s="60"/>
      <c r="H5" s="60"/>
      <c r="I5" s="60" t="s">
        <v>3</v>
      </c>
      <c r="J5" s="60">
        <f>INT((Q2-Q4)/(C20+Q6))*INT((Q3-Q4)/(C19+Q5))</f>
        <v>8</v>
      </c>
      <c r="K5" s="60">
        <f>363-INT(363/(C19+14))*(C19+14)</f>
        <v>15</v>
      </c>
      <c r="L5" s="60">
        <f>512-INT(512/(C20+14))*(C20+14)</f>
        <v>56</v>
      </c>
      <c r="M5" s="60"/>
      <c r="N5" s="60">
        <f>INT(512/C20)</f>
        <v>5</v>
      </c>
      <c r="O5" s="60">
        <f>INT(363/C19)</f>
        <v>2</v>
      </c>
      <c r="P5" s="60"/>
      <c r="Q5" s="60">
        <v>11</v>
      </c>
      <c r="R5" s="60"/>
      <c r="S5" s="60"/>
      <c r="T5" s="60"/>
      <c r="U5" s="60"/>
      <c r="V5" s="60"/>
      <c r="W5" s="60"/>
      <c r="X5" s="60"/>
      <c r="Y5" s="60"/>
      <c r="Z5" s="60"/>
    </row>
    <row r="6" spans="1:26" ht="16.5" customHeight="1" thickBot="1" x14ac:dyDescent="0.25">
      <c r="A6" s="80"/>
      <c r="B6" s="10" t="s">
        <v>21</v>
      </c>
      <c r="C6" s="10"/>
      <c r="D6" s="15" t="str">
        <f>CONCATENATE("   ",C19,"x",C20,"x",C21," mm")</f>
        <v xml:space="preserve">   160x100x500 mm</v>
      </c>
      <c r="E6" s="60"/>
      <c r="F6" s="60"/>
      <c r="G6" s="60"/>
      <c r="H6" s="60"/>
      <c r="I6" s="60" t="s">
        <v>82</v>
      </c>
      <c r="J6" s="60">
        <f>INT((Q2-Q4)/(C19+Q5))*INT((Q3-Q4)/(C20+Q6))</f>
        <v>9</v>
      </c>
      <c r="K6" s="60"/>
      <c r="L6" s="60"/>
      <c r="M6" s="60"/>
      <c r="N6" s="60"/>
      <c r="O6" s="60"/>
      <c r="P6" s="60"/>
      <c r="Q6" s="60">
        <v>14</v>
      </c>
      <c r="R6" s="60"/>
      <c r="S6" s="60"/>
      <c r="T6" s="60"/>
      <c r="U6" s="60"/>
      <c r="V6" s="60"/>
      <c r="W6" s="60"/>
      <c r="X6" s="60"/>
      <c r="Y6" s="60"/>
      <c r="Z6" s="60"/>
    </row>
    <row r="7" spans="1:26" ht="16.5" customHeight="1" thickBot="1" x14ac:dyDescent="0.25">
      <c r="A7" s="80"/>
      <c r="B7" s="10" t="s">
        <v>20</v>
      </c>
      <c r="C7" s="42">
        <v>4</v>
      </c>
      <c r="D7" s="15" t="s">
        <v>86</v>
      </c>
      <c r="E7" s="60"/>
      <c r="F7" s="60"/>
      <c r="G7" s="60"/>
      <c r="H7" s="60"/>
      <c r="I7" s="60" t="s">
        <v>83</v>
      </c>
      <c r="J7" s="60">
        <f>INT((Q2-Q4)/(C20+Q5))*INT((Q3-Q4)/(C19+Q6))</f>
        <v>8</v>
      </c>
      <c r="K7" s="60"/>
      <c r="L7" s="60"/>
      <c r="M7" s="60"/>
      <c r="N7" s="60"/>
      <c r="O7" s="60"/>
      <c r="P7" s="60"/>
      <c r="Q7" s="60"/>
      <c r="R7" s="60"/>
      <c r="S7" s="60"/>
      <c r="T7" s="60"/>
      <c r="U7" s="60"/>
      <c r="V7" s="60"/>
      <c r="W7" s="60"/>
      <c r="X7" s="60"/>
      <c r="Y7" s="60"/>
      <c r="Z7" s="60"/>
    </row>
    <row r="8" spans="1:26" ht="16.5" customHeight="1" x14ac:dyDescent="0.2">
      <c r="A8" s="80"/>
      <c r="B8" s="10" t="s">
        <v>13</v>
      </c>
      <c r="C8" s="10"/>
      <c r="D8" s="15" t="s">
        <v>78</v>
      </c>
      <c r="E8" s="60"/>
      <c r="F8" s="60"/>
      <c r="G8" s="60"/>
      <c r="H8" s="60"/>
      <c r="I8" s="60" t="s">
        <v>4</v>
      </c>
      <c r="J8" s="60">
        <f>MAX(J4:J7)</f>
        <v>9</v>
      </c>
      <c r="K8" s="60"/>
      <c r="L8" s="60"/>
      <c r="M8" s="60"/>
      <c r="N8" s="60"/>
      <c r="O8" s="60"/>
      <c r="P8" s="60"/>
      <c r="Q8" s="60"/>
      <c r="R8" s="60"/>
      <c r="S8" s="60"/>
      <c r="T8" s="60"/>
      <c r="U8" s="60"/>
      <c r="V8" s="60"/>
      <c r="W8" s="60"/>
      <c r="X8" s="60"/>
      <c r="Y8" s="60"/>
      <c r="Z8" s="60"/>
    </row>
    <row r="9" spans="1:26" ht="16.5" customHeight="1" x14ac:dyDescent="0.2">
      <c r="A9" s="80"/>
      <c r="B9" s="10" t="s">
        <v>14</v>
      </c>
      <c r="C9" s="10"/>
      <c r="D9" s="15" t="s">
        <v>79</v>
      </c>
      <c r="E9" s="60"/>
      <c r="F9" s="60"/>
      <c r="G9" s="60"/>
      <c r="H9" s="60"/>
      <c r="I9" s="60"/>
      <c r="J9" s="60"/>
      <c r="K9" s="60"/>
      <c r="L9" s="60"/>
      <c r="M9" s="60"/>
      <c r="N9" s="60"/>
      <c r="O9" s="60"/>
      <c r="P9" s="60"/>
      <c r="Q9" s="60"/>
      <c r="R9" s="60"/>
      <c r="S9" s="60"/>
      <c r="T9" s="60"/>
      <c r="U9" s="60"/>
      <c r="V9" s="60"/>
      <c r="W9" s="60"/>
      <c r="X9" s="60"/>
      <c r="Y9" s="60"/>
      <c r="Z9" s="60"/>
    </row>
    <row r="10" spans="1:26" ht="16.5" customHeight="1" x14ac:dyDescent="0.2">
      <c r="A10" s="80"/>
      <c r="B10" s="10" t="s">
        <v>15</v>
      </c>
      <c r="C10" s="10"/>
      <c r="D10" s="15" t="s">
        <v>81</v>
      </c>
      <c r="E10" s="60"/>
      <c r="F10" s="60"/>
      <c r="G10" s="60"/>
      <c r="H10" s="60"/>
      <c r="I10" s="60" t="s">
        <v>6</v>
      </c>
      <c r="J10" s="60">
        <f>IF(OR(C27="X",C33="X",C35="X",C37="X"),1,IF(OR(C31="X",C41="X"),0,"void"))</f>
        <v>0</v>
      </c>
      <c r="K10" s="60"/>
      <c r="L10" s="60"/>
      <c r="M10" s="60"/>
      <c r="N10" s="60"/>
      <c r="O10" s="60"/>
      <c r="P10" s="60"/>
      <c r="Q10" s="60"/>
      <c r="R10" s="60"/>
      <c r="S10" s="60"/>
      <c r="T10" s="60"/>
      <c r="U10" s="60"/>
      <c r="V10" s="60"/>
      <c r="W10" s="60"/>
      <c r="X10" s="60"/>
      <c r="Y10" s="60"/>
      <c r="Z10" s="60"/>
    </row>
    <row r="11" spans="1:26" ht="16.5" customHeight="1" x14ac:dyDescent="0.2">
      <c r="A11" s="81"/>
      <c r="B11" s="12"/>
      <c r="C11" s="12"/>
      <c r="D11" s="13"/>
      <c r="E11" s="60"/>
      <c r="F11" s="60"/>
      <c r="G11" s="60"/>
      <c r="H11" s="60"/>
      <c r="I11" s="60"/>
      <c r="J11" s="60"/>
      <c r="K11" s="60"/>
      <c r="L11" s="60"/>
      <c r="M11" s="60"/>
      <c r="N11" s="60"/>
      <c r="O11" s="60"/>
      <c r="P11" s="60"/>
      <c r="Q11" s="60"/>
      <c r="R11" s="60"/>
      <c r="S11" s="60"/>
      <c r="T11" s="60"/>
      <c r="U11" s="60"/>
      <c r="V11" s="60"/>
      <c r="W11" s="60"/>
      <c r="X11" s="60"/>
      <c r="Y11" s="60"/>
      <c r="Z11" s="60"/>
    </row>
    <row r="12" spans="1:26" ht="16.5" customHeight="1" x14ac:dyDescent="0.2">
      <c r="E12" s="60"/>
      <c r="F12" s="60"/>
      <c r="G12" s="60"/>
      <c r="H12" s="60"/>
      <c r="I12" s="60" t="s">
        <v>7</v>
      </c>
      <c r="J12" s="60">
        <f>IF(C27="X",210,IF(OR(C31="X",C33="X",C35="X",C37="X"),105,IF(C41="X",70,"void")))</f>
        <v>70</v>
      </c>
      <c r="K12" s="60"/>
      <c r="L12" s="60"/>
      <c r="M12" s="60"/>
      <c r="N12" s="60"/>
      <c r="O12" s="60"/>
      <c r="P12" s="60"/>
      <c r="Q12" s="60"/>
      <c r="R12" s="60"/>
      <c r="S12" s="60"/>
      <c r="T12" s="60"/>
      <c r="U12" s="60"/>
      <c r="V12" s="60"/>
      <c r="W12" s="60"/>
      <c r="X12" s="60"/>
      <c r="Y12" s="60"/>
      <c r="Z12" s="60"/>
    </row>
    <row r="13" spans="1:26" ht="16.5" customHeight="1" thickBot="1" x14ac:dyDescent="0.25">
      <c r="A13" s="73" t="s">
        <v>52</v>
      </c>
      <c r="B13" s="5"/>
      <c r="C13" s="5"/>
      <c r="D13" s="6"/>
      <c r="E13" s="60"/>
      <c r="F13" s="60"/>
      <c r="G13" s="60"/>
      <c r="H13" s="60"/>
      <c r="I13" s="60"/>
      <c r="J13" s="60"/>
      <c r="K13" s="60"/>
      <c r="L13" s="60"/>
      <c r="M13" s="60"/>
      <c r="N13" s="60"/>
      <c r="O13" s="60"/>
      <c r="P13" s="60"/>
      <c r="Q13" s="60"/>
      <c r="R13" s="60"/>
      <c r="S13" s="60"/>
      <c r="T13" s="60"/>
      <c r="U13" s="60"/>
      <c r="V13" s="60"/>
      <c r="W13" s="60"/>
      <c r="X13" s="60"/>
      <c r="Y13" s="60"/>
      <c r="Z13" s="60"/>
    </row>
    <row r="14" spans="1:26" ht="16.5" customHeight="1" x14ac:dyDescent="0.2">
      <c r="A14" s="74"/>
      <c r="B14" s="10" t="s">
        <v>19</v>
      </c>
      <c r="C14" s="14">
        <v>75</v>
      </c>
      <c r="D14" s="15"/>
      <c r="E14" s="60"/>
      <c r="F14" s="60"/>
      <c r="G14" s="60"/>
      <c r="H14" s="60"/>
      <c r="I14" s="60"/>
      <c r="J14" s="60"/>
      <c r="K14" s="60"/>
      <c r="L14" s="60"/>
      <c r="M14" s="60"/>
      <c r="N14" s="60"/>
      <c r="O14" s="60"/>
      <c r="P14" s="60"/>
      <c r="Q14" s="60"/>
      <c r="R14" s="60"/>
      <c r="S14" s="60"/>
      <c r="T14" s="60"/>
      <c r="U14" s="60"/>
      <c r="V14" s="60"/>
      <c r="W14" s="60"/>
      <c r="X14" s="60"/>
      <c r="Y14" s="60"/>
      <c r="Z14" s="60"/>
    </row>
    <row r="15" spans="1:26" ht="16.5" customHeight="1" thickBot="1" x14ac:dyDescent="0.25">
      <c r="A15" s="74"/>
      <c r="B15" s="10" t="s">
        <v>12</v>
      </c>
      <c r="C15" s="16">
        <v>199.9</v>
      </c>
      <c r="D15" s="15" t="s">
        <v>85</v>
      </c>
      <c r="E15" s="60"/>
      <c r="F15" s="60"/>
      <c r="G15" s="60"/>
      <c r="H15" s="60"/>
      <c r="I15" s="60"/>
      <c r="J15" s="60"/>
      <c r="K15" s="60"/>
      <c r="L15" s="60"/>
      <c r="M15" s="60"/>
      <c r="N15" s="60"/>
      <c r="O15" s="60"/>
      <c r="P15" s="60"/>
      <c r="Q15" s="60"/>
      <c r="R15" s="60"/>
      <c r="S15" s="60"/>
      <c r="T15" s="60"/>
      <c r="U15" s="60"/>
      <c r="V15" s="60"/>
      <c r="W15" s="60"/>
      <c r="X15" s="60"/>
      <c r="Y15" s="60"/>
      <c r="Z15" s="60"/>
    </row>
    <row r="16" spans="1:26" ht="16.5" customHeight="1" x14ac:dyDescent="0.2">
      <c r="A16" s="75"/>
      <c r="B16" s="12"/>
      <c r="C16" s="12"/>
      <c r="D16" s="13"/>
      <c r="E16" s="60"/>
      <c r="F16" s="60"/>
      <c r="G16" s="60"/>
      <c r="H16" s="60"/>
      <c r="I16" s="60"/>
      <c r="J16" s="60"/>
      <c r="K16" s="60"/>
      <c r="L16" s="60"/>
      <c r="M16" s="60"/>
      <c r="N16" s="60"/>
      <c r="O16" s="60"/>
      <c r="P16" s="60"/>
      <c r="Q16" s="60"/>
      <c r="R16" s="60"/>
      <c r="S16" s="60"/>
      <c r="T16" s="60"/>
      <c r="U16" s="60"/>
      <c r="V16" s="60"/>
      <c r="W16" s="60"/>
      <c r="X16" s="60"/>
      <c r="Y16" s="60"/>
      <c r="Z16" s="60"/>
    </row>
    <row r="17" spans="1:26" ht="16.5" customHeight="1" x14ac:dyDescent="0.2">
      <c r="E17" s="60"/>
      <c r="F17" s="60"/>
      <c r="G17" s="60"/>
      <c r="H17" s="60"/>
      <c r="I17" s="60"/>
      <c r="J17" s="60"/>
      <c r="K17" s="60"/>
      <c r="L17" s="60"/>
      <c r="M17" s="60"/>
      <c r="N17" s="60"/>
      <c r="O17" s="60"/>
      <c r="P17" s="60"/>
      <c r="Q17" s="60"/>
      <c r="R17" s="60"/>
      <c r="S17" s="60"/>
      <c r="T17" s="60"/>
      <c r="U17" s="60"/>
      <c r="V17" s="60"/>
      <c r="W17" s="60"/>
      <c r="X17" s="60"/>
      <c r="Y17" s="60"/>
      <c r="Z17" s="60"/>
    </row>
    <row r="18" spans="1:26" ht="17.25" customHeight="1" thickBot="1" x14ac:dyDescent="0.25">
      <c r="A18" s="82" t="s">
        <v>53</v>
      </c>
      <c r="B18" s="17"/>
      <c r="C18" s="5"/>
      <c r="D18" s="6"/>
      <c r="E18" s="60"/>
      <c r="F18" s="60"/>
      <c r="G18" s="60"/>
      <c r="H18" s="60"/>
      <c r="I18" s="60"/>
      <c r="J18" s="60"/>
      <c r="K18" s="60"/>
      <c r="L18" s="60"/>
      <c r="M18" s="60"/>
      <c r="N18" s="60"/>
      <c r="O18" s="60"/>
      <c r="P18" s="60"/>
      <c r="Q18" s="60"/>
      <c r="R18" s="60"/>
      <c r="S18" s="60"/>
      <c r="T18" s="60"/>
      <c r="U18" s="60"/>
      <c r="V18" s="60"/>
      <c r="W18" s="60"/>
      <c r="X18" s="60"/>
      <c r="Y18" s="60"/>
      <c r="Z18" s="60"/>
    </row>
    <row r="19" spans="1:26" ht="17.25" customHeight="1" x14ac:dyDescent="0.2">
      <c r="A19" s="83"/>
      <c r="B19" s="18" t="s">
        <v>9</v>
      </c>
      <c r="C19" s="57">
        <v>160</v>
      </c>
      <c r="D19" s="86" t="s">
        <v>80</v>
      </c>
      <c r="E19" s="60"/>
      <c r="F19" s="60"/>
      <c r="G19" s="60"/>
      <c r="H19" s="60"/>
      <c r="I19" s="60"/>
      <c r="J19" s="60"/>
      <c r="K19" s="60"/>
      <c r="L19" s="60"/>
      <c r="M19" s="60"/>
      <c r="N19" s="60">
        <f>INT(512/C20)</f>
        <v>5</v>
      </c>
      <c r="O19" s="60">
        <f>INT(363/C19)</f>
        <v>2</v>
      </c>
      <c r="P19" s="60"/>
      <c r="Q19" s="60"/>
      <c r="R19" s="60"/>
      <c r="S19" s="60"/>
      <c r="T19" s="60"/>
      <c r="U19" s="60"/>
      <c r="V19" s="60"/>
      <c r="W19" s="60"/>
      <c r="X19" s="60"/>
      <c r="Y19" s="60"/>
      <c r="Z19" s="60"/>
    </row>
    <row r="20" spans="1:26" ht="17.25" customHeight="1" x14ac:dyDescent="0.2">
      <c r="A20" s="83"/>
      <c r="B20" s="18" t="s">
        <v>8</v>
      </c>
      <c r="C20" s="58">
        <v>100</v>
      </c>
      <c r="D20" s="86"/>
      <c r="E20" s="60"/>
      <c r="F20" s="60"/>
      <c r="G20" s="60"/>
      <c r="H20" s="60"/>
      <c r="I20" s="60"/>
      <c r="J20" s="60"/>
      <c r="K20" s="60"/>
      <c r="L20" s="60"/>
      <c r="M20" s="60"/>
      <c r="N20" s="60"/>
      <c r="O20" s="60"/>
      <c r="P20" s="60"/>
      <c r="Q20" s="60"/>
      <c r="R20" s="60"/>
      <c r="S20" s="60"/>
      <c r="T20" s="60"/>
      <c r="U20" s="60"/>
      <c r="V20" s="60"/>
      <c r="W20" s="60"/>
      <c r="X20" s="60"/>
      <c r="Y20" s="60"/>
      <c r="Z20" s="60"/>
    </row>
    <row r="21" spans="1:26" ht="17.25" customHeight="1" thickBot="1" x14ac:dyDescent="0.25">
      <c r="A21" s="83"/>
      <c r="B21" s="18" t="s">
        <v>77</v>
      </c>
      <c r="C21" s="59">
        <v>500</v>
      </c>
      <c r="D21" s="86"/>
      <c r="E21" s="60"/>
      <c r="F21" s="60"/>
      <c r="G21" s="60"/>
      <c r="H21" s="60"/>
      <c r="I21" s="60"/>
      <c r="J21" s="60"/>
      <c r="K21" s="60"/>
      <c r="L21" s="60"/>
      <c r="M21" s="60"/>
      <c r="N21" s="60"/>
      <c r="O21" s="60"/>
      <c r="P21" s="60"/>
      <c r="Q21" s="60"/>
      <c r="R21" s="60"/>
      <c r="S21" s="60"/>
      <c r="T21" s="60"/>
      <c r="U21" s="60"/>
      <c r="V21" s="60"/>
      <c r="W21" s="60"/>
      <c r="X21" s="60"/>
      <c r="Y21" s="60"/>
      <c r="Z21" s="60"/>
    </row>
    <row r="22" spans="1:26" ht="17.25" customHeight="1" x14ac:dyDescent="0.2">
      <c r="A22" s="84"/>
      <c r="B22" s="19"/>
      <c r="C22" s="20"/>
      <c r="D22" s="21"/>
      <c r="E22" s="60"/>
      <c r="F22" s="60"/>
      <c r="G22" s="60"/>
      <c r="H22" s="60"/>
      <c r="I22" s="60"/>
      <c r="J22" s="60"/>
      <c r="K22" s="60"/>
      <c r="L22" s="60"/>
      <c r="M22" s="60"/>
      <c r="N22" s="60"/>
      <c r="O22" s="60"/>
      <c r="P22" s="60"/>
      <c r="Q22" s="60"/>
      <c r="R22" s="60"/>
      <c r="S22" s="60"/>
      <c r="T22" s="60"/>
      <c r="U22" s="60"/>
      <c r="V22" s="60"/>
      <c r="W22" s="60"/>
      <c r="X22" s="60"/>
      <c r="Y22" s="60"/>
      <c r="Z22" s="60"/>
    </row>
    <row r="23" spans="1:26" ht="16.5" customHeight="1" x14ac:dyDescent="0.2">
      <c r="B23" s="10"/>
      <c r="C23" s="22"/>
      <c r="D23" s="8"/>
      <c r="E23" s="60"/>
      <c r="F23" s="60"/>
      <c r="G23" s="60"/>
      <c r="H23" s="60"/>
      <c r="I23" s="60"/>
      <c r="J23" s="60"/>
      <c r="K23" s="60"/>
      <c r="L23" s="60"/>
      <c r="M23" s="60"/>
      <c r="N23" s="60"/>
      <c r="O23" s="60"/>
      <c r="P23" s="60"/>
      <c r="Q23" s="60"/>
      <c r="R23" s="60"/>
      <c r="S23" s="60"/>
      <c r="T23" s="60"/>
      <c r="U23" s="60"/>
      <c r="V23" s="60"/>
      <c r="W23" s="60"/>
      <c r="X23" s="60"/>
      <c r="Y23" s="60"/>
      <c r="Z23" s="60"/>
    </row>
    <row r="24" spans="1:26" ht="16.5" customHeight="1" x14ac:dyDescent="0.2">
      <c r="A24" s="73" t="s">
        <v>54</v>
      </c>
      <c r="B24" s="5"/>
      <c r="C24" s="5"/>
      <c r="D24" s="6" t="s">
        <v>18</v>
      </c>
      <c r="E24" s="60"/>
      <c r="F24" s="60"/>
      <c r="G24" s="60"/>
      <c r="H24" s="60"/>
      <c r="I24" s="60"/>
      <c r="J24" s="60"/>
      <c r="K24" s="60"/>
      <c r="L24" s="60"/>
      <c r="M24" s="60"/>
      <c r="N24" s="60"/>
      <c r="O24" s="60"/>
      <c r="P24" s="60"/>
      <c r="Q24" s="60"/>
      <c r="R24" s="60"/>
      <c r="S24" s="60"/>
      <c r="T24" s="60"/>
      <c r="U24" s="60"/>
      <c r="V24" s="60"/>
      <c r="W24" s="60"/>
      <c r="X24" s="60"/>
      <c r="Y24" s="60"/>
      <c r="Z24" s="60"/>
    </row>
    <row r="25" spans="1:26" ht="16.5" customHeight="1" x14ac:dyDescent="0.2">
      <c r="A25" s="80"/>
      <c r="B25" s="24" t="s">
        <v>72</v>
      </c>
      <c r="C25" s="45"/>
      <c r="D25" s="11"/>
      <c r="E25" s="60"/>
      <c r="F25" s="60"/>
      <c r="G25" s="60"/>
      <c r="H25" s="60"/>
      <c r="I25" s="61"/>
      <c r="J25" s="62"/>
      <c r="K25" s="61"/>
      <c r="L25" s="60"/>
      <c r="M25" s="60"/>
      <c r="N25" s="60"/>
      <c r="O25" s="60"/>
      <c r="P25" s="60"/>
      <c r="Q25" s="60"/>
      <c r="R25" s="60"/>
      <c r="S25" s="60"/>
      <c r="T25" s="60"/>
      <c r="U25" s="60"/>
      <c r="V25" s="60"/>
      <c r="W25" s="60"/>
      <c r="X25" s="60"/>
      <c r="Y25" s="60"/>
      <c r="Z25" s="60"/>
    </row>
    <row r="26" spans="1:26" ht="8.25" customHeight="1" thickBot="1" x14ac:dyDescent="0.25">
      <c r="A26" s="80"/>
      <c r="B26" s="33"/>
      <c r="C26" s="43"/>
      <c r="D26" s="11"/>
      <c r="E26" s="60"/>
      <c r="F26" s="60"/>
      <c r="G26" s="60"/>
      <c r="H26" s="60"/>
      <c r="I26" s="60"/>
      <c r="J26" s="60"/>
      <c r="K26" s="60"/>
      <c r="L26" s="60"/>
      <c r="M26" s="60"/>
      <c r="N26" s="60"/>
      <c r="O26" s="60"/>
      <c r="P26" s="60"/>
      <c r="Q26" s="60"/>
      <c r="R26" s="60"/>
      <c r="S26" s="60"/>
      <c r="T26" s="60"/>
      <c r="U26" s="60"/>
      <c r="V26" s="60"/>
      <c r="W26" s="60"/>
      <c r="X26" s="60"/>
      <c r="Y26" s="60"/>
      <c r="Z26" s="60"/>
    </row>
    <row r="27" spans="1:26" ht="16.5" customHeight="1" thickBot="1" x14ac:dyDescent="0.25">
      <c r="A27" s="85"/>
      <c r="B27" s="54" t="s">
        <v>73</v>
      </c>
      <c r="C27" s="42"/>
      <c r="D27" s="76" t="s">
        <v>58</v>
      </c>
      <c r="E27" s="60"/>
      <c r="F27" s="60"/>
      <c r="G27" s="60"/>
      <c r="H27" s="60"/>
      <c r="I27" s="60"/>
      <c r="J27" s="60"/>
      <c r="K27" s="60"/>
      <c r="L27" s="60"/>
      <c r="M27" s="60"/>
      <c r="N27" s="60"/>
      <c r="O27" s="60"/>
      <c r="P27" s="60"/>
      <c r="Q27" s="60"/>
      <c r="R27" s="60"/>
      <c r="S27" s="60"/>
      <c r="T27" s="60"/>
      <c r="U27" s="60"/>
      <c r="V27" s="60"/>
      <c r="W27" s="60"/>
      <c r="X27" s="60"/>
      <c r="Y27" s="60"/>
      <c r="Z27" s="60"/>
    </row>
    <row r="28" spans="1:26" ht="17.25" customHeight="1" x14ac:dyDescent="0.2">
      <c r="A28" s="80"/>
      <c r="B28" s="33"/>
      <c r="C28" s="26"/>
      <c r="D28" s="76"/>
      <c r="E28" s="60"/>
      <c r="F28" s="60"/>
      <c r="G28" s="60"/>
      <c r="H28" s="60"/>
      <c r="I28" s="60"/>
      <c r="J28" s="60"/>
      <c r="K28" s="60"/>
      <c r="L28" s="60"/>
      <c r="M28" s="60"/>
      <c r="N28" s="60"/>
      <c r="O28" s="60"/>
      <c r="P28" s="60"/>
      <c r="Q28" s="60"/>
      <c r="R28" s="60"/>
      <c r="S28" s="60"/>
      <c r="T28" s="60"/>
      <c r="U28" s="60"/>
      <c r="V28" s="60"/>
      <c r="W28" s="60"/>
      <c r="X28" s="60"/>
      <c r="Y28" s="60"/>
      <c r="Z28" s="60"/>
    </row>
    <row r="29" spans="1:26" ht="16.5" customHeight="1" x14ac:dyDescent="0.2">
      <c r="A29" s="80"/>
      <c r="B29" s="24" t="s">
        <v>27</v>
      </c>
      <c r="C29" s="10"/>
      <c r="D29" s="76"/>
      <c r="E29" s="60"/>
      <c r="F29" s="60"/>
      <c r="G29" s="60"/>
      <c r="H29" s="60"/>
      <c r="I29" s="60"/>
      <c r="J29" s="60"/>
      <c r="K29" s="60"/>
      <c r="L29" s="60"/>
      <c r="M29" s="60"/>
      <c r="N29" s="61"/>
      <c r="O29" s="60"/>
      <c r="P29" s="60"/>
      <c r="Q29" s="60"/>
      <c r="R29" s="60"/>
      <c r="S29" s="60"/>
      <c r="T29" s="60"/>
      <c r="U29" s="60"/>
      <c r="V29" s="60"/>
      <c r="W29" s="60"/>
      <c r="X29" s="60"/>
      <c r="Y29" s="60"/>
      <c r="Z29" s="60"/>
    </row>
    <row r="30" spans="1:26" ht="8.25" customHeight="1" thickBot="1" x14ac:dyDescent="0.25">
      <c r="A30" s="80"/>
      <c r="B30" s="25"/>
      <c r="C30" s="26"/>
      <c r="D30" s="76"/>
      <c r="E30" s="60"/>
      <c r="F30" s="60"/>
      <c r="G30" s="60"/>
      <c r="H30" s="60"/>
      <c r="I30" s="60"/>
      <c r="J30" s="60"/>
      <c r="K30" s="60"/>
      <c r="L30" s="60"/>
      <c r="M30" s="60"/>
      <c r="N30" s="60"/>
      <c r="O30" s="60"/>
      <c r="P30" s="60"/>
      <c r="Q30" s="60"/>
      <c r="R30" s="60"/>
      <c r="S30" s="60"/>
      <c r="T30" s="60"/>
      <c r="U30" s="60"/>
      <c r="V30" s="60"/>
      <c r="W30" s="60"/>
      <c r="X30" s="60"/>
      <c r="Y30" s="60"/>
      <c r="Z30" s="60"/>
    </row>
    <row r="31" spans="1:26" ht="16.5" customHeight="1" thickBot="1" x14ac:dyDescent="0.25">
      <c r="A31" s="74"/>
      <c r="B31" s="27" t="s">
        <v>25</v>
      </c>
      <c r="C31" s="42"/>
      <c r="D31" s="76"/>
      <c r="E31" s="60"/>
      <c r="F31" s="60"/>
      <c r="G31" s="60"/>
      <c r="H31" s="60"/>
      <c r="I31" s="60"/>
      <c r="J31" s="60"/>
      <c r="K31" s="60"/>
      <c r="L31" s="60"/>
      <c r="M31" s="60"/>
      <c r="N31" s="60"/>
      <c r="O31" s="60"/>
      <c r="P31" s="60"/>
      <c r="Q31" s="60"/>
      <c r="R31" s="60"/>
      <c r="S31" s="60"/>
      <c r="T31" s="60"/>
      <c r="U31" s="60"/>
      <c r="V31" s="60"/>
      <c r="W31" s="60"/>
      <c r="X31" s="60"/>
      <c r="Y31" s="60"/>
      <c r="Z31" s="60"/>
    </row>
    <row r="32" spans="1:26" ht="8.25" customHeight="1" thickBot="1" x14ac:dyDescent="0.25">
      <c r="A32" s="74"/>
      <c r="B32" s="25"/>
      <c r="C32" s="43"/>
      <c r="D32" s="76"/>
      <c r="E32" s="60"/>
      <c r="F32" s="60"/>
      <c r="G32" s="60"/>
      <c r="H32" s="60"/>
      <c r="I32" s="60"/>
      <c r="J32" s="60"/>
      <c r="K32" s="60"/>
      <c r="L32" s="60"/>
      <c r="M32" s="60"/>
      <c r="N32" s="60"/>
      <c r="O32" s="60"/>
      <c r="P32" s="60"/>
      <c r="Q32" s="60"/>
      <c r="R32" s="60"/>
      <c r="S32" s="60"/>
      <c r="T32" s="60"/>
      <c r="U32" s="60"/>
      <c r="V32" s="60"/>
      <c r="W32" s="60"/>
      <c r="X32" s="60"/>
      <c r="Y32" s="60"/>
      <c r="Z32" s="60"/>
    </row>
    <row r="33" spans="1:27" ht="16.5" customHeight="1" thickBot="1" x14ac:dyDescent="0.25">
      <c r="A33" s="74"/>
      <c r="B33" s="29" t="s">
        <v>10</v>
      </c>
      <c r="C33" s="42"/>
      <c r="D33" s="76"/>
      <c r="E33" s="60"/>
      <c r="F33" s="60"/>
      <c r="G33" s="60"/>
      <c r="H33" s="60"/>
      <c r="I33" s="60"/>
      <c r="J33" s="60"/>
      <c r="K33" s="60"/>
      <c r="L33" s="60"/>
      <c r="M33" s="60"/>
      <c r="N33" s="61"/>
      <c r="O33" s="60"/>
      <c r="P33" s="60"/>
      <c r="Q33" s="60"/>
      <c r="R33" s="60"/>
      <c r="S33" s="60"/>
      <c r="T33" s="60"/>
      <c r="U33" s="60"/>
      <c r="V33" s="60"/>
      <c r="W33" s="60"/>
      <c r="X33" s="60"/>
      <c r="Y33" s="60"/>
      <c r="Z33" s="60"/>
    </row>
    <row r="34" spans="1:27" ht="8.25" customHeight="1" thickBot="1" x14ac:dyDescent="0.25">
      <c r="A34" s="74"/>
      <c r="B34" s="25"/>
      <c r="C34" s="43"/>
      <c r="D34" s="76"/>
      <c r="E34" s="60"/>
      <c r="F34" s="60"/>
      <c r="G34" s="60"/>
      <c r="H34" s="60"/>
      <c r="I34" s="60"/>
      <c r="J34" s="60"/>
      <c r="K34" s="60"/>
      <c r="L34" s="60"/>
      <c r="M34" s="60"/>
      <c r="N34" s="60"/>
      <c r="O34" s="60"/>
      <c r="P34" s="60"/>
      <c r="Q34" s="60"/>
      <c r="R34" s="60"/>
      <c r="S34" s="60"/>
      <c r="T34" s="60"/>
      <c r="U34" s="60"/>
      <c r="V34" s="60"/>
      <c r="W34" s="60"/>
      <c r="X34" s="60"/>
      <c r="Y34" s="60"/>
      <c r="Z34" s="60"/>
    </row>
    <row r="35" spans="1:27" ht="16.5" customHeight="1" thickBot="1" x14ac:dyDescent="0.25">
      <c r="A35" s="74"/>
      <c r="B35" s="30" t="s">
        <v>22</v>
      </c>
      <c r="C35" s="42"/>
      <c r="D35" s="76"/>
      <c r="E35" s="60"/>
      <c r="F35" s="72" t="s">
        <v>88</v>
      </c>
      <c r="G35" s="60"/>
      <c r="H35" s="60"/>
      <c r="I35" s="60"/>
      <c r="J35" s="60"/>
      <c r="K35" s="60"/>
      <c r="L35" s="60"/>
      <c r="M35" s="60"/>
      <c r="N35" s="60"/>
      <c r="O35" s="60"/>
      <c r="P35" s="60"/>
      <c r="Q35" s="60"/>
      <c r="R35" s="60"/>
      <c r="S35" s="60"/>
      <c r="T35" s="60"/>
      <c r="U35" s="60"/>
      <c r="V35" s="60"/>
      <c r="W35" s="60"/>
      <c r="X35" s="60"/>
      <c r="Y35" s="60"/>
      <c r="Z35" s="60"/>
    </row>
    <row r="36" spans="1:27" ht="8.25" customHeight="1" thickBot="1" x14ac:dyDescent="0.25">
      <c r="A36" s="74"/>
      <c r="B36" s="25"/>
      <c r="C36" s="43"/>
      <c r="D36" s="76"/>
      <c r="E36" s="60"/>
      <c r="F36" s="72"/>
      <c r="G36" s="60"/>
      <c r="H36" s="60"/>
      <c r="I36" s="60"/>
      <c r="J36" s="60"/>
      <c r="K36" s="60"/>
      <c r="L36" s="60"/>
      <c r="M36" s="60"/>
      <c r="N36" s="60"/>
      <c r="O36" s="60"/>
      <c r="P36" s="60"/>
      <c r="Q36" s="60"/>
      <c r="R36" s="60"/>
      <c r="S36" s="60"/>
      <c r="T36" s="60"/>
      <c r="U36" s="60"/>
      <c r="V36" s="60"/>
      <c r="W36" s="60"/>
      <c r="X36" s="60"/>
      <c r="Y36" s="60"/>
      <c r="Z36" s="60"/>
    </row>
    <row r="37" spans="1:27" ht="16.5" customHeight="1" thickBot="1" x14ac:dyDescent="0.25">
      <c r="A37" s="74"/>
      <c r="B37" s="31" t="s">
        <v>23</v>
      </c>
      <c r="C37" s="42"/>
      <c r="D37" s="76"/>
      <c r="F37" s="72"/>
    </row>
    <row r="38" spans="1:27" ht="16.5" customHeight="1" x14ac:dyDescent="0.2">
      <c r="A38" s="74"/>
      <c r="B38" s="17"/>
      <c r="C38" s="44"/>
      <c r="D38" s="76"/>
      <c r="F38" s="72"/>
    </row>
    <row r="39" spans="1:27" ht="16.5" customHeight="1" x14ac:dyDescent="0.2">
      <c r="A39" s="74"/>
      <c r="B39" s="24" t="s">
        <v>32</v>
      </c>
      <c r="C39" s="45"/>
      <c r="D39" s="76"/>
      <c r="F39" s="72"/>
    </row>
    <row r="40" spans="1:27" ht="8.25" customHeight="1" thickBot="1" x14ac:dyDescent="0.25">
      <c r="A40" s="74"/>
      <c r="B40" s="25"/>
      <c r="C40" s="43"/>
      <c r="D40" s="76"/>
      <c r="F40" s="72"/>
    </row>
    <row r="41" spans="1:27" ht="16.5" customHeight="1" thickBot="1" x14ac:dyDescent="0.25">
      <c r="A41" s="74"/>
      <c r="B41" s="27" t="s">
        <v>25</v>
      </c>
      <c r="C41" s="42" t="s">
        <v>5</v>
      </c>
      <c r="D41" s="76"/>
      <c r="F41" s="72"/>
    </row>
    <row r="42" spans="1:27" ht="8.25" customHeight="1" x14ac:dyDescent="0.2">
      <c r="A42" s="74"/>
      <c r="B42" s="33"/>
      <c r="C42" s="26"/>
      <c r="D42" s="47"/>
      <c r="F42" s="72"/>
    </row>
    <row r="43" spans="1:27" ht="16.5" customHeight="1" x14ac:dyDescent="0.2">
      <c r="A43" s="75"/>
      <c r="B43" s="53"/>
      <c r="C43" s="32"/>
      <c r="D43" s="21"/>
      <c r="F43" s="72"/>
      <c r="N43" s="23"/>
    </row>
    <row r="44" spans="1:27" ht="16.5" customHeight="1" x14ac:dyDescent="0.2">
      <c r="B44" s="33"/>
      <c r="C44" s="10"/>
      <c r="D44" s="34"/>
      <c r="F44" s="72"/>
      <c r="AA44" s="4"/>
    </row>
    <row r="45" spans="1:27" ht="16.5" customHeight="1" thickBot="1" x14ac:dyDescent="0.25">
      <c r="A45" s="73" t="s">
        <v>55</v>
      </c>
      <c r="B45" s="35"/>
      <c r="C45" s="5"/>
      <c r="D45" s="36"/>
      <c r="F45" s="72"/>
    </row>
    <row r="46" spans="1:27" ht="16.5" customHeight="1" thickBot="1" x14ac:dyDescent="0.25">
      <c r="A46" s="74"/>
      <c r="B46" s="18" t="s">
        <v>11</v>
      </c>
      <c r="C46" s="28"/>
      <c r="D46" s="15" t="s">
        <v>24</v>
      </c>
      <c r="F46" s="72"/>
      <c r="L46" s="23"/>
      <c r="M46" s="23"/>
    </row>
    <row r="47" spans="1:27" ht="16.5" customHeight="1" x14ac:dyDescent="0.2">
      <c r="A47" s="75"/>
      <c r="B47" s="19"/>
      <c r="C47" s="32"/>
      <c r="D47" s="37"/>
      <c r="F47" s="72"/>
    </row>
    <row r="48" spans="1:27" ht="16.5" customHeight="1" x14ac:dyDescent="0.2">
      <c r="F48" s="72"/>
    </row>
    <row r="49" spans="1:6" ht="16.5" customHeight="1" thickBot="1" x14ac:dyDescent="0.25">
      <c r="A49" s="73" t="s">
        <v>56</v>
      </c>
      <c r="B49" s="5"/>
      <c r="C49" s="5"/>
      <c r="D49" s="6"/>
      <c r="F49" s="72"/>
    </row>
    <row r="50" spans="1:6" ht="16.5" customHeight="1" x14ac:dyDescent="0.2">
      <c r="A50" s="74"/>
      <c r="B50" s="10" t="str">
        <f>CONCATENATE("   EUR/St. ab ",1*$J$8,"St. [=1 VPE]")</f>
        <v xml:space="preserve">   EUR/St. ab 9St. [=1 VPE]</v>
      </c>
      <c r="C50" s="14">
        <f>ROUNDUP((106/J8+(IF(J10=0,0,9)/J8)+(IF(J12=70,0,IF(J12=105,18/J8,IF(J12=210,98/J8,"void"))))+(IF(C46="X",(36/J8)+1.9,0)))/10,2)*10</f>
        <v>11.799999999999999</v>
      </c>
      <c r="D50" s="15"/>
      <c r="F50" s="72"/>
    </row>
    <row r="51" spans="1:6" ht="16.5" customHeight="1" x14ac:dyDescent="0.2">
      <c r="A51" s="74"/>
      <c r="B51" s="10" t="str">
        <f>CONCATENATE("   EUR/St. ab ",4*$J$8,"St.")</f>
        <v xml:space="preserve">   EUR/St. ab 36St.</v>
      </c>
      <c r="C51" s="38">
        <f>ROUNDUP((80/J8+(IF(J10=0,0,9)/J8)+(IF(J12=70,0,IF(J12=105,18/J8,IF(J12=210,82/J8,"void"))))+(IF(C46="X",(36/J8)+1.2,0)))/10,2)*10</f>
        <v>8.9</v>
      </c>
      <c r="D51" s="15"/>
      <c r="F51" s="72"/>
    </row>
    <row r="52" spans="1:6" ht="16.5" customHeight="1" x14ac:dyDescent="0.2">
      <c r="A52" s="74"/>
      <c r="B52" s="10" t="str">
        <f>CONCATENATE("   EUR/St. ab ",10*$J$8,"St.")</f>
        <v xml:space="preserve">   EUR/St. ab 90St.</v>
      </c>
      <c r="C52" s="38">
        <f>ROUNDDOWN((68.5/J8+(IF(J10=0,0,9)/J8)+(IF(J12=70,0,IF(J12=105,18/J8,IF(J12=210,82/J8,"void"))))+(IF(C46="X",(24/J8)+0.9,0)))/5,2)*5</f>
        <v>7.6</v>
      </c>
      <c r="D52" s="15"/>
      <c r="F52" s="72"/>
    </row>
    <row r="53" spans="1:6" ht="16.5" customHeight="1" thickBot="1" x14ac:dyDescent="0.25">
      <c r="A53" s="74"/>
      <c r="B53" s="10" t="str">
        <f>CONCATENATE("   EUR/St. ab ",25*$J$8,"St.")</f>
        <v xml:space="preserve">   EUR/St. ab 225St.</v>
      </c>
      <c r="C53" s="16">
        <f>ROUNDDOWN((58/J8+(IF(J10=0,0,9)/J8)+(IF(J12=70,0,IF(J12=105,18/J8,IF(J12=210,82/J8,"void"))))+(IF(C46="X",(20/J8)+0.9,0)))/5,2)*5</f>
        <v>6.4</v>
      </c>
      <c r="D53" s="15"/>
      <c r="F53" s="72"/>
    </row>
    <row r="54" spans="1:6" ht="16.5" customHeight="1" x14ac:dyDescent="0.2">
      <c r="A54" s="75"/>
      <c r="B54" s="12"/>
      <c r="C54" s="12"/>
      <c r="D54" s="13"/>
      <c r="F54" s="72"/>
    </row>
    <row r="55" spans="1:6" ht="15" customHeight="1" x14ac:dyDescent="0.2">
      <c r="A55" s="39"/>
      <c r="B55" s="10"/>
      <c r="C55" s="10"/>
      <c r="D55" s="10"/>
      <c r="F55" s="72"/>
    </row>
    <row r="56" spans="1:6" ht="15" customHeight="1" thickBot="1" x14ac:dyDescent="0.25">
      <c r="A56" s="73" t="s">
        <v>57</v>
      </c>
      <c r="B56" s="17"/>
      <c r="C56" s="5"/>
      <c r="D56" s="6"/>
      <c r="F56" s="72"/>
    </row>
    <row r="57" spans="1:6" ht="15" customHeight="1" x14ac:dyDescent="0.2">
      <c r="A57" s="74"/>
      <c r="B57" s="18" t="s">
        <v>16</v>
      </c>
      <c r="C57" s="40">
        <f>IF(J12=105,1040/J8,640/J8)</f>
        <v>71.111111111111114</v>
      </c>
      <c r="D57" s="11"/>
      <c r="F57" s="72"/>
    </row>
    <row r="58" spans="1:6" ht="15" customHeight="1" thickBot="1" x14ac:dyDescent="0.25">
      <c r="A58" s="74"/>
      <c r="B58" s="18" t="s">
        <v>17</v>
      </c>
      <c r="C58" s="41">
        <f>IF(J12=105,2300/J8,1415/J8)</f>
        <v>157.22222222222223</v>
      </c>
      <c r="D58" s="11"/>
      <c r="F58" s="72"/>
    </row>
    <row r="59" spans="1:6" ht="15" customHeight="1" x14ac:dyDescent="0.2">
      <c r="A59" s="75"/>
      <c r="B59" s="19"/>
      <c r="C59" s="12"/>
      <c r="D59" s="13"/>
      <c r="F59" s="72"/>
    </row>
  </sheetData>
  <sheetProtection password="DBAD" sheet="1" objects="1" scenarios="1" selectLockedCells="1"/>
  <customSheetViews>
    <customSheetView guid="{D4F80E7B-D752-4F61-A736-25E24E8CA017}" scale="80">
      <selection activeCell="C20" sqref="C20"/>
      <colBreaks count="1" manualBreakCount="1">
        <brk id="4" max="1048575" man="1"/>
      </colBreaks>
      <pageMargins left="0.78740157480314965" right="0.78740157480314965" top="0.78740157480314965" bottom="0.78740157480314965" header="0.51181102362204722" footer="0.51181102362204722"/>
      <pageSetup paperSize="9" scale="70" orientation="portrait" r:id="rId1"/>
      <headerFooter alignWithMargins="0"/>
    </customSheetView>
  </customSheetViews>
  <mergeCells count="11">
    <mergeCell ref="F35:F59"/>
    <mergeCell ref="A1:D1"/>
    <mergeCell ref="A2:A11"/>
    <mergeCell ref="A13:A16"/>
    <mergeCell ref="A18:A22"/>
    <mergeCell ref="D19:D21"/>
    <mergeCell ref="A24:A43"/>
    <mergeCell ref="A45:A47"/>
    <mergeCell ref="A49:A54"/>
    <mergeCell ref="A56:A59"/>
    <mergeCell ref="D27:D41"/>
  </mergeCells>
  <pageMargins left="0.78740157480314965" right="0.78740157480314965" top="0.78740157480314965" bottom="0.78740157480314965" header="0.51181102362204722" footer="0.51181102362204722"/>
  <pageSetup paperSize="9" scale="70" orientation="portrait" r:id="rId2"/>
  <headerFooter alignWithMargins="0"/>
  <colBreaks count="1" manualBreakCount="1">
    <brk id="4" max="1048575" man="1"/>
  </col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English</vt:lpstr>
      <vt:lpstr>Deutsch</vt:lpstr>
      <vt:lpstr>Deutsch!Druckbereich</vt:lpstr>
      <vt:lpstr>English!Druckbereich</vt:lpstr>
    </vt:vector>
  </TitlesOfParts>
  <Company>Mundorf EB GmbH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Mirko Filke</dc:creator>
  <cp:lastModifiedBy>Mundorf EB GmbH - MiFi</cp:lastModifiedBy>
  <cp:lastPrinted>2020-09-21T14:16:33Z</cp:lastPrinted>
  <dcterms:created xsi:type="dcterms:W3CDTF">2007-09-07T10:29:37Z</dcterms:created>
  <dcterms:modified xsi:type="dcterms:W3CDTF">2021-05-20T11:01:19Z</dcterms:modified>
</cp:coreProperties>
</file>